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752852\Desktop\"/>
    </mc:Choice>
  </mc:AlternateContent>
  <bookViews>
    <workbookView xWindow="240" yWindow="135" windowWidth="20640" windowHeight="9780"/>
  </bookViews>
  <sheets>
    <sheet name="todos os lotes" sheetId="6" r:id="rId1"/>
    <sheet name="Contrato Embratel" sheetId="5" r:id="rId2"/>
    <sheet name="Contrato CTBC" sheetId="1" r:id="rId3"/>
  </sheets>
  <calcPr calcId="162913"/>
</workbook>
</file>

<file path=xl/calcChain.xml><?xml version="1.0" encoding="utf-8"?>
<calcChain xmlns="http://schemas.openxmlformats.org/spreadsheetml/2006/main">
  <c r="H59" i="6" l="1"/>
  <c r="F12" i="1" l="1"/>
  <c r="F13" i="1"/>
  <c r="F14" i="1"/>
  <c r="F15" i="1"/>
  <c r="G11" i="1"/>
  <c r="N11" i="1" s="1"/>
  <c r="F11" i="1"/>
  <c r="F83" i="5"/>
  <c r="G83" i="5"/>
  <c r="F84" i="5"/>
  <c r="G84" i="5"/>
  <c r="I84" i="5" s="1"/>
  <c r="F85" i="5"/>
  <c r="G85" i="5"/>
  <c r="F86" i="5"/>
  <c r="G86" i="5"/>
  <c r="I86" i="5" s="1"/>
  <c r="F87" i="5"/>
  <c r="G87" i="5"/>
  <c r="F88" i="5"/>
  <c r="G88" i="5"/>
  <c r="I88" i="5" s="1"/>
  <c r="F89" i="5"/>
  <c r="G89" i="5"/>
  <c r="N89" i="5" s="1"/>
  <c r="F90" i="5"/>
  <c r="G90" i="5"/>
  <c r="I90" i="5" s="1"/>
  <c r="F91" i="5"/>
  <c r="G91" i="5"/>
  <c r="F92" i="5"/>
  <c r="G92" i="5"/>
  <c r="I92" i="5" s="1"/>
  <c r="F93" i="5"/>
  <c r="G93" i="5"/>
  <c r="I93" i="5" s="1"/>
  <c r="G82" i="5"/>
  <c r="I82" i="5" s="1"/>
  <c r="F82" i="5"/>
  <c r="F71" i="5"/>
  <c r="G71" i="5"/>
  <c r="F72" i="5"/>
  <c r="G72" i="5"/>
  <c r="F73" i="5"/>
  <c r="G73" i="5"/>
  <c r="N73" i="5" s="1"/>
  <c r="F74" i="5"/>
  <c r="G74" i="5"/>
  <c r="F75" i="5"/>
  <c r="G75" i="5"/>
  <c r="N75" i="5" s="1"/>
  <c r="F76" i="5"/>
  <c r="G76" i="5"/>
  <c r="F77" i="5"/>
  <c r="G77" i="5"/>
  <c r="F78" i="5"/>
  <c r="G78" i="5"/>
  <c r="G70" i="5"/>
  <c r="F70" i="5"/>
  <c r="I70" i="5" s="1"/>
  <c r="F61" i="5"/>
  <c r="G61" i="5"/>
  <c r="F62" i="5"/>
  <c r="G62" i="5"/>
  <c r="N62" i="5" s="1"/>
  <c r="F63" i="5"/>
  <c r="G63" i="5"/>
  <c r="F64" i="5"/>
  <c r="G64" i="5"/>
  <c r="N64" i="5" s="1"/>
  <c r="F65" i="5"/>
  <c r="G65" i="5"/>
  <c r="F66" i="5"/>
  <c r="G66" i="5"/>
  <c r="N66" i="5" s="1"/>
  <c r="F67" i="5"/>
  <c r="G67" i="5"/>
  <c r="F68" i="5"/>
  <c r="G68" i="5"/>
  <c r="N68" i="5" s="1"/>
  <c r="G60" i="5"/>
  <c r="F60" i="5"/>
  <c r="I60" i="5" s="1"/>
  <c r="G52" i="5"/>
  <c r="N52" i="5" s="1"/>
  <c r="G51" i="5"/>
  <c r="F52" i="5"/>
  <c r="F53" i="5"/>
  <c r="F54" i="5"/>
  <c r="F55" i="5"/>
  <c r="F51" i="5"/>
  <c r="F47" i="5"/>
  <c r="F46" i="5"/>
  <c r="F45" i="5"/>
  <c r="F44" i="5"/>
  <c r="G43" i="5"/>
  <c r="N43" i="5" s="1"/>
  <c r="F43" i="5"/>
  <c r="F39" i="5"/>
  <c r="F38" i="5"/>
  <c r="F37" i="5"/>
  <c r="F36" i="5"/>
  <c r="G35" i="5"/>
  <c r="N35" i="5" s="1"/>
  <c r="F35" i="5"/>
  <c r="F31" i="5"/>
  <c r="F30" i="5"/>
  <c r="F29" i="5"/>
  <c r="F28" i="5"/>
  <c r="G27" i="5"/>
  <c r="N27" i="5" s="1"/>
  <c r="F27" i="5"/>
  <c r="F23" i="5"/>
  <c r="F22" i="5"/>
  <c r="F21" i="5"/>
  <c r="F20" i="5"/>
  <c r="G19" i="5"/>
  <c r="F19" i="5"/>
  <c r="G11" i="5"/>
  <c r="N11" i="5" s="1"/>
  <c r="F12" i="5"/>
  <c r="F13" i="5"/>
  <c r="F14" i="5"/>
  <c r="F15" i="5"/>
  <c r="F11" i="5"/>
  <c r="N93" i="5"/>
  <c r="N91" i="5"/>
  <c r="I91" i="5"/>
  <c r="I89" i="5"/>
  <c r="N87" i="5"/>
  <c r="I87" i="5"/>
  <c r="N85" i="5"/>
  <c r="I85" i="5"/>
  <c r="N83" i="5"/>
  <c r="I83" i="5"/>
  <c r="N82" i="5"/>
  <c r="N77" i="5"/>
  <c r="I77" i="5"/>
  <c r="K76" i="5"/>
  <c r="I75" i="5"/>
  <c r="I73" i="5"/>
  <c r="N71" i="5"/>
  <c r="I71" i="5"/>
  <c r="I66" i="5"/>
  <c r="I64" i="5"/>
  <c r="I62" i="5"/>
  <c r="N60" i="5"/>
  <c r="I51" i="5"/>
  <c r="I35" i="5"/>
  <c r="N19" i="5"/>
  <c r="I19" i="5"/>
  <c r="J90" i="6"/>
  <c r="O90" i="6"/>
  <c r="J86" i="6"/>
  <c r="O86" i="6"/>
  <c r="O58" i="6"/>
  <c r="J58" i="6"/>
  <c r="O42" i="6"/>
  <c r="J42" i="6"/>
  <c r="J34" i="6"/>
  <c r="O34" i="6"/>
  <c r="J26" i="6"/>
  <c r="O26" i="6"/>
  <c r="J91" i="6"/>
  <c r="J92" i="6"/>
  <c r="J93" i="6"/>
  <c r="J94" i="6"/>
  <c r="J95" i="6"/>
  <c r="J96" i="6"/>
  <c r="J97" i="6"/>
  <c r="J98" i="6"/>
  <c r="J99" i="6"/>
  <c r="J100" i="6"/>
  <c r="J101" i="6"/>
  <c r="O91" i="6"/>
  <c r="O92" i="6"/>
  <c r="O93" i="6"/>
  <c r="O94" i="6"/>
  <c r="O95" i="6"/>
  <c r="O96" i="6"/>
  <c r="O97" i="6"/>
  <c r="O98" i="6"/>
  <c r="O99" i="6"/>
  <c r="O100" i="6"/>
  <c r="O101" i="6"/>
  <c r="N78" i="5" l="1"/>
  <c r="I76" i="5"/>
  <c r="N74" i="5"/>
  <c r="N72" i="5"/>
  <c r="N70" i="5"/>
  <c r="I67" i="5"/>
  <c r="N65" i="5"/>
  <c r="N63" i="5"/>
  <c r="N61" i="5"/>
  <c r="I68" i="5"/>
  <c r="I65" i="5"/>
  <c r="I11" i="5"/>
  <c r="N92" i="5"/>
  <c r="N90" i="5"/>
  <c r="N88" i="5"/>
  <c r="N86" i="5"/>
  <c r="N84" i="5"/>
  <c r="N94" i="5" s="1"/>
  <c r="O102" i="6"/>
  <c r="I74" i="5"/>
  <c r="I72" i="5"/>
  <c r="N67" i="5"/>
  <c r="I63" i="5"/>
  <c r="I61" i="5"/>
  <c r="I43" i="5"/>
  <c r="I27" i="5"/>
  <c r="I11" i="1"/>
  <c r="J102" i="6"/>
  <c r="I78" i="5"/>
  <c r="N76" i="5"/>
  <c r="N79" i="5" s="1"/>
  <c r="N51" i="5"/>
  <c r="I52" i="5"/>
  <c r="I94" i="5"/>
  <c r="I21" i="5"/>
  <c r="H62" i="6"/>
  <c r="G55" i="5" s="1"/>
  <c r="N55" i="5" s="1"/>
  <c r="H61" i="6"/>
  <c r="G54" i="5" s="1"/>
  <c r="N54" i="5" s="1"/>
  <c r="H60" i="6"/>
  <c r="O59" i="6"/>
  <c r="H54" i="6"/>
  <c r="G15" i="1" s="1"/>
  <c r="I15" i="1" s="1"/>
  <c r="H53" i="6"/>
  <c r="G14" i="1" s="1"/>
  <c r="N14" i="1" s="1"/>
  <c r="H52" i="6"/>
  <c r="G13" i="1" s="1"/>
  <c r="N13" i="1" s="1"/>
  <c r="H51" i="6"/>
  <c r="G12" i="1" s="1"/>
  <c r="N12" i="1" s="1"/>
  <c r="H46" i="6"/>
  <c r="G47" i="5" s="1"/>
  <c r="I47" i="5" s="1"/>
  <c r="H45" i="6"/>
  <c r="G46" i="5" s="1"/>
  <c r="N46" i="5" s="1"/>
  <c r="H44" i="6"/>
  <c r="G45" i="5" s="1"/>
  <c r="N45" i="5" s="1"/>
  <c r="H43" i="6"/>
  <c r="G44" i="5" s="1"/>
  <c r="N44" i="5" s="1"/>
  <c r="H38" i="6"/>
  <c r="G39" i="5" s="1"/>
  <c r="N39" i="5" s="1"/>
  <c r="H37" i="6"/>
  <c r="G38" i="5" s="1"/>
  <c r="N38" i="5" s="1"/>
  <c r="G37" i="6"/>
  <c r="H36" i="6"/>
  <c r="G37" i="5" s="1"/>
  <c r="N37" i="5" s="1"/>
  <c r="H35" i="6"/>
  <c r="G36" i="5" s="1"/>
  <c r="I36" i="5" s="1"/>
  <c r="H30" i="6"/>
  <c r="G31" i="5" s="1"/>
  <c r="I31" i="5" s="1"/>
  <c r="H29" i="6"/>
  <c r="G30" i="5" s="1"/>
  <c r="N30" i="5" s="1"/>
  <c r="H28" i="6"/>
  <c r="G29" i="5" s="1"/>
  <c r="I29" i="5" s="1"/>
  <c r="H27" i="6"/>
  <c r="G28" i="5" s="1"/>
  <c r="I28" i="5" s="1"/>
  <c r="H22" i="6"/>
  <c r="G23" i="5" s="1"/>
  <c r="N23" i="5" s="1"/>
  <c r="H21" i="6"/>
  <c r="G22" i="5" s="1"/>
  <c r="I22" i="5" s="1"/>
  <c r="H20" i="6"/>
  <c r="G21" i="5" s="1"/>
  <c r="N21" i="5" s="1"/>
  <c r="H19" i="6"/>
  <c r="G20" i="5" s="1"/>
  <c r="I20" i="5" s="1"/>
  <c r="H11" i="6"/>
  <c r="G12" i="5" s="1"/>
  <c r="I12" i="5" s="1"/>
  <c r="I79" i="5" l="1"/>
  <c r="N15" i="1"/>
  <c r="N16" i="1"/>
  <c r="N18" i="1" s="1"/>
  <c r="I46" i="5"/>
  <c r="I30" i="5"/>
  <c r="I32" i="5" s="1"/>
  <c r="N22" i="5"/>
  <c r="O62" i="6"/>
  <c r="I55" i="5"/>
  <c r="O60" i="6"/>
  <c r="G53" i="5"/>
  <c r="I54" i="5"/>
  <c r="I14" i="1"/>
  <c r="I12" i="1"/>
  <c r="I13" i="1"/>
  <c r="I44" i="5"/>
  <c r="I48" i="5" s="1"/>
  <c r="I45" i="5"/>
  <c r="N47" i="5"/>
  <c r="N48" i="5" s="1"/>
  <c r="I39" i="5"/>
  <c r="I38" i="5"/>
  <c r="I37" i="5"/>
  <c r="N36" i="5"/>
  <c r="N40" i="5" s="1"/>
  <c r="N28" i="5"/>
  <c r="N31" i="5"/>
  <c r="N32" i="5" s="1"/>
  <c r="N29" i="5"/>
  <c r="N20" i="5"/>
  <c r="N24" i="5" s="1"/>
  <c r="I23" i="5"/>
  <c r="I24" i="5" s="1"/>
  <c r="N12" i="5"/>
  <c r="I16" i="1"/>
  <c r="I18" i="1" s="1"/>
  <c r="O61" i="6"/>
  <c r="O63" i="6" s="1"/>
  <c r="J60" i="6"/>
  <c r="J61" i="6"/>
  <c r="J62" i="6"/>
  <c r="J59" i="6"/>
  <c r="L84" i="6"/>
  <c r="I40" i="5" l="1"/>
  <c r="I53" i="5"/>
  <c r="I56" i="5" s="1"/>
  <c r="N53" i="5"/>
  <c r="N56" i="5" s="1"/>
  <c r="J63" i="6"/>
  <c r="Q14" i="6"/>
  <c r="Q13" i="6"/>
  <c r="Q19" i="6" l="1"/>
  <c r="Q20" i="6"/>
  <c r="Q21" i="6"/>
  <c r="Q22" i="6"/>
  <c r="Q26" i="6"/>
  <c r="Q28" i="6"/>
  <c r="Q29" i="6"/>
  <c r="Q30" i="6"/>
  <c r="Q37" i="6"/>
  <c r="Q38" i="6"/>
  <c r="Q45" i="6"/>
  <c r="Q46" i="6"/>
  <c r="Q50" i="6"/>
  <c r="Q51" i="6"/>
  <c r="Q52" i="6"/>
  <c r="Q53" i="6"/>
  <c r="Q54" i="6"/>
  <c r="Q58" i="6"/>
  <c r="Q59" i="6"/>
  <c r="Q60" i="6"/>
  <c r="Q61" i="6"/>
  <c r="Q68" i="6"/>
  <c r="Q69" i="6"/>
  <c r="Q70" i="6"/>
  <c r="Q71" i="6"/>
  <c r="Q72" i="6"/>
  <c r="Q73" i="6"/>
  <c r="Q74" i="6"/>
  <c r="Q75" i="6"/>
  <c r="Q76" i="6"/>
  <c r="Q78" i="6"/>
  <c r="Q79" i="6"/>
  <c r="Q80" i="6"/>
  <c r="Q81" i="6"/>
  <c r="Q82" i="6"/>
  <c r="Q83" i="6"/>
  <c r="Q84" i="6"/>
  <c r="Q85" i="6"/>
  <c r="Q86" i="6"/>
  <c r="Q18" i="6"/>
  <c r="O79" i="6" l="1"/>
  <c r="O81" i="6"/>
  <c r="O83" i="6"/>
  <c r="O85" i="6"/>
  <c r="O78" i="6"/>
  <c r="O80" i="6"/>
  <c r="O82" i="6"/>
  <c r="O84" i="6"/>
  <c r="O76" i="6"/>
  <c r="O74" i="6"/>
  <c r="O72" i="6"/>
  <c r="O70" i="6"/>
  <c r="O68" i="6"/>
  <c r="O75" i="6"/>
  <c r="O73" i="6"/>
  <c r="O71" i="6"/>
  <c r="O69" i="6"/>
  <c r="O50" i="6"/>
  <c r="O18" i="6"/>
  <c r="O10" i="6"/>
  <c r="J50" i="6"/>
  <c r="J18" i="6"/>
  <c r="J10" i="6"/>
  <c r="J52" i="6"/>
  <c r="O51" i="6"/>
  <c r="O46" i="6"/>
  <c r="O45" i="6"/>
  <c r="O44" i="6"/>
  <c r="O43" i="6"/>
  <c r="O37" i="6"/>
  <c r="J36" i="6"/>
  <c r="O35" i="6"/>
  <c r="O29" i="6"/>
  <c r="O28" i="6"/>
  <c r="O27" i="6"/>
  <c r="O22" i="6"/>
  <c r="O21" i="6"/>
  <c r="O20" i="6"/>
  <c r="O19" i="6"/>
  <c r="H14" i="6"/>
  <c r="G15" i="5" s="1"/>
  <c r="G14" i="6"/>
  <c r="H13" i="6"/>
  <c r="G14" i="5" s="1"/>
  <c r="G13" i="6"/>
  <c r="H12" i="6"/>
  <c r="O11" i="6"/>
  <c r="O13" i="6" l="1"/>
  <c r="O87" i="6"/>
  <c r="O47" i="6"/>
  <c r="O12" i="6"/>
  <c r="G13" i="5"/>
  <c r="I14" i="5"/>
  <c r="N14" i="5"/>
  <c r="N15" i="5"/>
  <c r="I15" i="5"/>
  <c r="O14" i="6"/>
  <c r="O15" i="6" s="1"/>
  <c r="O23" i="6"/>
  <c r="O53" i="6"/>
  <c r="J54" i="6"/>
  <c r="J38" i="6"/>
  <c r="O30" i="6"/>
  <c r="O31" i="6" s="1"/>
  <c r="J13" i="6"/>
  <c r="J11" i="6"/>
  <c r="J19" i="6"/>
  <c r="J21" i="6"/>
  <c r="J28" i="6"/>
  <c r="J30" i="6"/>
  <c r="J35" i="6"/>
  <c r="J39" i="6" s="1"/>
  <c r="J37" i="6"/>
  <c r="J44" i="6"/>
  <c r="J46" i="6"/>
  <c r="J51" i="6"/>
  <c r="J53" i="6"/>
  <c r="O38" i="6"/>
  <c r="O36" i="6"/>
  <c r="O54" i="6"/>
  <c r="O52" i="6"/>
  <c r="J14" i="6"/>
  <c r="J12" i="6"/>
  <c r="J20" i="6"/>
  <c r="J22" i="6"/>
  <c r="J27" i="6"/>
  <c r="J29" i="6"/>
  <c r="J43" i="6"/>
  <c r="J45" i="6"/>
  <c r="J31" i="6" l="1"/>
  <c r="J47" i="6"/>
  <c r="O39" i="6"/>
  <c r="N13" i="5"/>
  <c r="N16" i="5" s="1"/>
  <c r="N96" i="5" s="1"/>
  <c r="I13" i="5"/>
  <c r="I16" i="5" s="1"/>
  <c r="I96" i="5" s="1"/>
  <c r="J15" i="6"/>
  <c r="O55" i="6"/>
  <c r="O105" i="6" s="1"/>
  <c r="J55" i="6"/>
  <c r="J23" i="6"/>
  <c r="J108" i="6" l="1"/>
  <c r="J70" i="6" l="1"/>
  <c r="J76" i="6"/>
  <c r="J78" i="6"/>
  <c r="J84" i="6"/>
  <c r="J80" i="6"/>
  <c r="J71" i="6"/>
  <c r="J72" i="6"/>
  <c r="J75" i="6"/>
  <c r="J74" i="6"/>
  <c r="J73" i="6"/>
  <c r="J79" i="6"/>
  <c r="J83" i="6"/>
  <c r="J68" i="6"/>
  <c r="J81" i="6"/>
  <c r="J69" i="6"/>
  <c r="J85" i="6"/>
  <c r="J82" i="6"/>
  <c r="J87" i="6" l="1"/>
  <c r="J105" i="6" s="1"/>
  <c r="J107" i="6"/>
  <c r="J109" i="6" s="1"/>
  <c r="J110" i="6" l="1"/>
</calcChain>
</file>

<file path=xl/sharedStrings.xml><?xml version="1.0" encoding="utf-8"?>
<sst xmlns="http://schemas.openxmlformats.org/spreadsheetml/2006/main" count="554" uniqueCount="88">
  <si>
    <t>Modalidade</t>
  </si>
  <si>
    <t>Item</t>
  </si>
  <si>
    <t>Item especificação</t>
  </si>
  <si>
    <t>Unidade</t>
  </si>
  <si>
    <t>A
Consumo Anual</t>
  </si>
  <si>
    <t>B
Quantidade Acessos</t>
  </si>
  <si>
    <t>C
Preço Unitário
(com ICMS)</t>
  </si>
  <si>
    <t>Local (STFC)</t>
  </si>
  <si>
    <t>Assinatura E1 (30 troncos)</t>
  </si>
  <si>
    <t>unid.</t>
  </si>
  <si>
    <t>Assinatura DDR (blocos de 30 ramais)</t>
  </si>
  <si>
    <t>Transferência – Mudança de Endereço/Local</t>
  </si>
  <si>
    <t>fixo-fixo</t>
  </si>
  <si>
    <t>minuto</t>
  </si>
  <si>
    <t xml:space="preserve">fixo-móvel (VC1) </t>
  </si>
  <si>
    <r>
      <t xml:space="preserve">Lote 03 </t>
    </r>
    <r>
      <rPr>
        <b/>
        <sz val="8"/>
        <color rgb="FF000000"/>
        <rFont val="Verdana"/>
        <family val="2"/>
      </rPr>
      <t xml:space="preserve"> - Região 3</t>
    </r>
  </si>
  <si>
    <r>
      <t xml:space="preserve">Lote 04 </t>
    </r>
    <r>
      <rPr>
        <b/>
        <sz val="8"/>
        <color rgb="FF000000"/>
        <rFont val="Verdana"/>
        <family val="2"/>
      </rPr>
      <t xml:space="preserve"> - Região 4</t>
    </r>
  </si>
  <si>
    <t>B
Quantidade Acessos (troncos/linhas individuais)</t>
  </si>
  <si>
    <t>LDI</t>
  </si>
  <si>
    <t xml:space="preserve">Fixo - Fixo </t>
  </si>
  <si>
    <t>Argentina, Chile, Paraguai e Uruguai.</t>
  </si>
  <si>
    <t>Estados Unidos da América e Havaí.</t>
  </si>
  <si>
    <t>Alaska, Anguila, Antártida, Antigua e Barbuda, Aruba, Bahamas, Barbados, Belize, Bermudas, Bolívia, Canadá, Colômbia, Costa Rica, Cuba, Dominica, El Salvador, Equador, Granada, Groelândia, Guadalupe, Guatemala, Guiana Inglesa, Guiana Francesa, Haiti, Honduras, Ilhas Cayman, Ilhas Malvinas, Ilhas Turquesas e Caicos, Ilhas Virgens Americanas, Ilhas Virgens Britânicas, Jamaica, Martinica, México, Montserrat, Nicarágua, Panamá, Peru, Porto Rico, República Dominicana, Santa Lucia, São Cristóvão e Névis, São Pedro e Miguel, São Vicente e Granadinas, Suriname, Trindad e Tobago, Venezuela e Antilhas.</t>
  </si>
  <si>
    <t>Portugal, Açores e Ilha da Madeira.</t>
  </si>
  <si>
    <t>Alemanha, Andorra, Áustria, Bélgica, Dinamarca, Espanha, Finlândia, França, Holanda (Países Baixos), Irlanda, Itália, Liechtenstein, Noruega, Reino Unido, Suécia e Suíça.</t>
  </si>
  <si>
    <t>Albânia, Arábia Saudita, Armênia, Azerbaijão, Bareine, Belarus, Bósnia-Herzegovina, Bulgária, Catar, Chipre, Croácia, Emirados Árabes Unidos, Eslováquia, Eslovênia, Estônia, Geórgia, Grécia, Hungria, Iêmen, Ilhas Feroe, Irã, Iraque, Islândia, Israel, Jordânia, Kuaite, Letônia, Líbano, Lituânia, Luxemburgo, Macedônia, Malta, Moldova, Mônaco, Omã, Palestina, Polônia, República Tcheca, Romênia, Rússia, San Marino, Sérvia e Montenegro, Síria, Turquia, Ucrânia e Vaticano.</t>
  </si>
  <si>
    <t>Austrália e Japão.</t>
  </si>
  <si>
    <t>África do Sul, Angola, Argélia, Benin, Botsuana, Burkina Faso, Burundi, Cabo Verde, Camarões, Chade, Costa do Marfim, Djibuti, Egito, Eritréia, Etiópia, Gabão, Gâmbia, Gana, Guiné, Guiné-Bissau, Guiné-Equatorial, Ilhas Ascensão, Ilhas Comores, Ilhas Maurício, Ilhas Mayotte, Lesoto, Libéria, Líbia, Madagascar, Maláwi, Mali, Marrocos, Mauritânia, Moçambique, Namíbia, Níger, Nigéria, Quênia, República Centro-Africana, República Democrática do Congo, República do Congo, Reunião, Ruanda, Santa Helena, São Tomé e Príncipe, Seicheles, Senegal, Serra Leoa, Somália, Suazilândia, Sudão, Tanzânia, Togo, Tunísia, Uganda, Zâmbia, Zimbábue.</t>
  </si>
  <si>
    <t>Afeganistão, Bangladesh, Brunei, Butão, Camboja, Cazaquistão, China, Cingapura, Coréia do Norte, Coréia do Sul, Diego Garcia, Estados Federados da Micronésia, Fiji, Filipinas, Guam, Hong-Kong, Ilha Christmas, Ilha de Pitcairn, Ilha Johnston, Ilha Niue, Ilha Norfolk, Ilhas Coco, Ilha Cook, Ilha Wake, Ilhas de Wallis e Futuna, Ilhas Mariana do Norte, Ilhas Marshall, Ilhas Salomão, Índia, Indonésia, Kiribati, Laos, Macau, Malásia, Maldivas, Midway, Mongólia, Myanmar, Nauru, Nepal, Nova Caledônia, Nova Zelândia, Palau, Papua-Nova Guiné, Paquistão, Polinésia Francesa, Quirguízia, Samoa, Samoa Americana, Sri Lanka, Tadjiquistão, Tailândia, Taiwan, Timor-Leste, Tonga, Toquelau, Turcomenistão, Tuvalu, Uzbequistão, Vanuato, Vietnã e Ilhas do Pacífico (exceto Havaí).</t>
  </si>
  <si>
    <t>Fixo - Móvel</t>
  </si>
  <si>
    <t>EMBRATEL</t>
  </si>
  <si>
    <t>CONSUMO MÉDIO EM MINUTOS:</t>
  </si>
  <si>
    <t xml:space="preserve">fixo -fixo: 10.000 min/E1 </t>
  </si>
  <si>
    <t>fixo-móvel: 2.500 min/E1</t>
  </si>
  <si>
    <t>D
Total Anual
(A x B x C)</t>
  </si>
  <si>
    <t>Instruções de preenchimento</t>
  </si>
  <si>
    <t>C
Preço Unitário
(sem ICMS)</t>
  </si>
  <si>
    <t>Total Lote 2</t>
  </si>
  <si>
    <t>Total Lote 3</t>
  </si>
  <si>
    <t>Total Lote 4</t>
  </si>
  <si>
    <t>Total Lote 5</t>
  </si>
  <si>
    <t>Total Lote 6</t>
  </si>
  <si>
    <t>Total Lote 7</t>
  </si>
  <si>
    <t>Total Lote 9</t>
  </si>
  <si>
    <t>∑ Lotes EBT</t>
  </si>
  <si>
    <t>∑ Lotes CTBC</t>
  </si>
  <si>
    <r>
      <t>Preencher</t>
    </r>
    <r>
      <rPr>
        <b/>
        <sz val="11"/>
        <color theme="1"/>
        <rFont val="Calibri"/>
        <family val="2"/>
        <scheme val="minor"/>
      </rPr>
      <t xml:space="preserve"> apenas</t>
    </r>
    <r>
      <rPr>
        <sz val="11"/>
        <color theme="1"/>
        <rFont val="Calibri"/>
        <family val="2"/>
        <scheme val="minor"/>
      </rPr>
      <t xml:space="preserve"> as células em </t>
    </r>
    <r>
      <rPr>
        <b/>
        <sz val="11"/>
        <color theme="1"/>
        <rFont val="Calibri"/>
        <family val="2"/>
        <scheme val="minor"/>
      </rPr>
      <t>AMARELO</t>
    </r>
    <r>
      <rPr>
        <sz val="11"/>
        <color theme="1"/>
        <rFont val="Calibri"/>
        <family val="2"/>
        <scheme val="minor"/>
      </rPr>
      <t>, conforme quantidades constantes no Termo de Adesão</t>
    </r>
  </si>
  <si>
    <t>Nos lotes que não serão contratados deverão ser zerados os quantitativos (digitar  "0" apenas a célula em AMARELO)  para não interferir no calculo final.</t>
  </si>
  <si>
    <r>
      <rPr>
        <b/>
        <u/>
        <sz val="11"/>
        <color theme="1"/>
        <rFont val="Calibri"/>
        <family val="2"/>
        <scheme val="minor"/>
      </rPr>
      <t>IMPORTANTE:</t>
    </r>
    <r>
      <rPr>
        <sz val="11"/>
        <color theme="1"/>
        <rFont val="Calibri"/>
        <family val="2"/>
        <scheme val="minor"/>
      </rPr>
      <t xml:space="preserve"> Apenas esta planilha deve ser preenchida. O cálculo de cada contrato será automático, as planilhas estão linkadas.</t>
    </r>
  </si>
  <si>
    <t>1 - Para o cálculo da minutagem foram adotadas as seguintes premissas:</t>
  </si>
  <si>
    <t>Premissas Adotadas:</t>
  </si>
  <si>
    <t>Verificação</t>
  </si>
  <si>
    <t>Contrato EBT</t>
  </si>
  <si>
    <t>Contrato CTBC</t>
  </si>
  <si>
    <t>∑ contratos</t>
  </si>
  <si>
    <t>CÁLCULO AUTOMÁTICO: VALORES DEVEM SER PREENCHIDOS APENAS NA PLANILHA "TODOS OS LOTES"</t>
  </si>
  <si>
    <t>Lote 02 – Região 2</t>
  </si>
  <si>
    <t>ALGAR</t>
  </si>
  <si>
    <r>
      <t xml:space="preserve">Lote 05 </t>
    </r>
    <r>
      <rPr>
        <b/>
        <sz val="8"/>
        <color rgb="FF000000"/>
        <rFont val="Verdana"/>
        <family val="2"/>
      </rPr>
      <t xml:space="preserve"> - Região 5</t>
    </r>
  </si>
  <si>
    <r>
      <t xml:space="preserve">Lote 06 </t>
    </r>
    <r>
      <rPr>
        <b/>
        <sz val="8"/>
        <color rgb="FF000000"/>
        <rFont val="Verdana"/>
        <family val="2"/>
      </rPr>
      <t>– Região 6</t>
    </r>
  </si>
  <si>
    <r>
      <t>Lote 7</t>
    </r>
    <r>
      <rPr>
        <b/>
        <sz val="8"/>
        <color rgb="FF000000"/>
        <rFont val="Verdana"/>
        <family val="2"/>
      </rPr>
      <t xml:space="preserve"> – Região 7</t>
    </r>
  </si>
  <si>
    <r>
      <t>Lote 9</t>
    </r>
    <r>
      <rPr>
        <b/>
        <sz val="8"/>
        <color rgb="FF000000"/>
        <rFont val="Verdana"/>
        <family val="2"/>
      </rPr>
      <t xml:space="preserve"> – Região 9</t>
    </r>
  </si>
  <si>
    <t>Lote 23</t>
  </si>
  <si>
    <t>Total Lote 23</t>
  </si>
  <si>
    <t>DDG</t>
  </si>
  <si>
    <t>C
Preço Unitário (Sem ICMS)</t>
  </si>
  <si>
    <t>D
Preço Total       (A x B x C)</t>
  </si>
  <si>
    <t>E
Preço Unitário (Com ICMS)</t>
  </si>
  <si>
    <t>F
Preço Total       (A x B x E)</t>
  </si>
  <si>
    <t>Assinatura de acesso digital (feixe E1, 30 canais, protocolo R2 ou ISDN) serviço DDG, ligações telefônicas originadas de terminais fixos local, móvel e longa distância nacional</t>
  </si>
  <si>
    <t xml:space="preserve">Chamada ativa local fixa </t>
  </si>
  <si>
    <t>Chamada ativa DDD fixa</t>
  </si>
  <si>
    <t>Chamada ativa móvel - local</t>
  </si>
  <si>
    <t>Chamada ativa DDD móvel – (VC2)</t>
  </si>
  <si>
    <t>Chamada ativa DDD móvel – (VC3)</t>
  </si>
  <si>
    <t>Chamada receptiva   originada de telefonia fixa - Local</t>
  </si>
  <si>
    <t>Chamada receptiva   originada de telefonia móvel - Local</t>
  </si>
  <si>
    <t>Chamada receptiva   originada de telefonia fixa -  DDD</t>
  </si>
  <si>
    <t>Chamada receptiva   originada de telefonia móvel (VC2)</t>
  </si>
  <si>
    <t>Chamada receptiva originada de telefonia móvel (VC3)</t>
  </si>
  <si>
    <t>Total Lote 24</t>
  </si>
  <si>
    <t>∑ Lotes 2 a 24</t>
  </si>
  <si>
    <t>Esta planilha serve como referência para calculo do valor total que o órgão irá contratar o serviço de STFC</t>
  </si>
  <si>
    <t>Lote 24</t>
  </si>
  <si>
    <t>LOTES 7</t>
  </si>
  <si>
    <t>LOTES 2, 3, 4, 5, 6, 9</t>
  </si>
  <si>
    <t>Assinatura DDR (Módulo de 50 ramais)</t>
  </si>
  <si>
    <t>Instalação ou Transferência – Mudança de Endereço/Local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</si>
</sst>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2]* #,##0.00_);_([$€-2]* \(#,##0.00\);_([$€-2]* &quot;-&quot;??_)"/>
    <numFmt numFmtId="165" formatCode="#,##0_ ;\-#,##0\ "/>
    <numFmt numFmtId="166" formatCode="&quot;R$&quot;\ #,##0.00"/>
    <numFmt numFmtId="167" formatCode="&quot;R$&quot;\ #,##0.0000"/>
    <numFmt numFmtId="168" formatCode="0.0000"/>
    <numFmt numFmtId="169" formatCode="0.000000"/>
    <numFmt numFmtId="170" formatCode="_-&quot;R$&quot;\ * #,##0.0000_-;\-&quot;R$&quot;\ * #,##0.0000_-;_-&quot;R$&quot;\ * &quot;-&quot;????_-;_-@_-"/>
    <numFmt numFmtId="171" formatCode="#,##0.0"/>
    <numFmt numFmtId="178" formatCode="#,##0.000000000"/>
    <numFmt numFmtId="179" formatCode="#,##0.0000000000"/>
    <numFmt numFmtId="183" formatCode="#,##0.00000000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u/>
      <sz val="8"/>
      <color rgb="FF000000"/>
      <name val="Verdana"/>
      <family val="2"/>
    </font>
    <font>
      <sz val="10"/>
      <color theme="1"/>
      <name val="Times New Roman"/>
      <family val="1"/>
    </font>
    <font>
      <b/>
      <sz val="8"/>
      <color rgb="FF000000"/>
      <name val="Verdana"/>
      <family val="2"/>
    </font>
    <font>
      <b/>
      <sz val="8"/>
      <color rgb="FF000000"/>
      <name val="Times New Roman"/>
      <family val="1"/>
    </font>
    <font>
      <sz val="8"/>
      <color rgb="FF000000"/>
      <name val="Verdana"/>
      <family val="2"/>
    </font>
    <font>
      <sz val="8"/>
      <color rgb="FF000000"/>
      <name val="Times New Roman"/>
      <family val="1"/>
    </font>
    <font>
      <sz val="8"/>
      <color rgb="FF000000"/>
      <name val="Calibri"/>
      <family val="2"/>
    </font>
    <font>
      <b/>
      <sz val="10"/>
      <color theme="1"/>
      <name val="Calibri"/>
      <family val="2"/>
      <scheme val="minor"/>
    </font>
    <font>
      <b/>
      <sz val="11"/>
      <name val="Calibri"/>
      <family val="2"/>
      <scheme val="minor"/>
    </font>
    <font>
      <sz val="10"/>
      <color theme="1"/>
      <name val="Calibri"/>
      <family val="2"/>
      <scheme val="minor"/>
    </font>
    <font>
      <b/>
      <u/>
      <sz val="11"/>
      <color theme="1"/>
      <name val="Calibri"/>
      <family val="2"/>
      <scheme val="minor"/>
    </font>
    <font>
      <b/>
      <u/>
      <sz val="12"/>
      <color theme="1"/>
      <name val="Calibri"/>
      <family val="2"/>
      <scheme val="minor"/>
    </font>
    <font>
      <b/>
      <sz val="10"/>
      <color theme="1"/>
      <name val="Times New Roman"/>
      <family val="1"/>
    </font>
    <font>
      <b/>
      <u/>
      <sz val="11"/>
      <name val="Calibri"/>
      <family val="2"/>
      <scheme val="minor"/>
    </font>
  </fonts>
  <fills count="8">
    <fill>
      <patternFill patternType="none"/>
    </fill>
    <fill>
      <patternFill patternType="gray125"/>
    </fill>
    <fill>
      <patternFill patternType="solid">
        <fgColor rgb="FFBFBFBF"/>
        <bgColor indexed="64"/>
      </patternFill>
    </fill>
    <fill>
      <patternFill patternType="solid">
        <fgColor rgb="FFC0C0C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164" fontId="4" fillId="0" borderId="0" xfId="0" applyNumberFormat="1" applyFont="1"/>
    <xf numFmtId="3" fontId="4" fillId="0" borderId="0" xfId="0" applyNumberFormat="1" applyFont="1"/>
    <xf numFmtId="165" fontId="4" fillId="0" borderId="0" xfId="1" applyNumberFormat="1" applyFont="1" applyAlignment="1">
      <alignment horizontal="center" vertical="center"/>
    </xf>
    <xf numFmtId="1" fontId="4" fillId="0" borderId="0" xfId="0" applyNumberFormat="1" applyFont="1"/>
    <xf numFmtId="3" fontId="0" fillId="0" borderId="0" xfId="0" applyNumberFormat="1"/>
    <xf numFmtId="1" fontId="0" fillId="0" borderId="0" xfId="0" applyNumberFormat="1"/>
    <xf numFmtId="164" fontId="5" fillId="2" borderId="2"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3" fontId="5" fillId="2" borderId="5" xfId="1" applyNumberFormat="1" applyFont="1" applyFill="1" applyBorder="1" applyAlignment="1">
      <alignment horizontal="center" vertical="center" wrapText="1"/>
    </xf>
    <xf numFmtId="165" fontId="5" fillId="2" borderId="5" xfId="1"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164" fontId="7" fillId="0" borderId="3" xfId="0" applyNumberFormat="1" applyFont="1" applyBorder="1" applyAlignment="1">
      <alignment vertical="center" wrapText="1"/>
    </xf>
    <xf numFmtId="164" fontId="7" fillId="0" borderId="3" xfId="0" applyNumberFormat="1" applyFont="1" applyBorder="1" applyAlignment="1">
      <alignment horizontal="center" vertical="center" wrapText="1"/>
    </xf>
    <xf numFmtId="166" fontId="8" fillId="0" borderId="3" xfId="0" applyNumberFormat="1" applyFont="1" applyFill="1" applyBorder="1" applyAlignment="1">
      <alignment horizontal="center" vertical="center" wrapText="1"/>
    </xf>
    <xf numFmtId="165" fontId="7" fillId="0" borderId="3" xfId="1" applyNumberFormat="1" applyFont="1" applyBorder="1" applyAlignment="1">
      <alignment horizontal="center" vertical="center" wrapText="1"/>
    </xf>
    <xf numFmtId="3" fontId="7" fillId="0" borderId="3" xfId="0" applyNumberFormat="1" applyFont="1" applyBorder="1" applyAlignment="1">
      <alignment horizontal="center" vertical="center"/>
    </xf>
    <xf numFmtId="164" fontId="4" fillId="0" borderId="0" xfId="0" applyNumberFormat="1" applyFont="1" applyAlignment="1">
      <alignment wrapText="1"/>
    </xf>
    <xf numFmtId="3" fontId="4" fillId="0" borderId="0" xfId="0" applyNumberFormat="1" applyFont="1" applyAlignment="1">
      <alignment wrapText="1"/>
    </xf>
    <xf numFmtId="165" fontId="4" fillId="0" borderId="0" xfId="1" applyNumberFormat="1" applyFont="1" applyAlignment="1">
      <alignment horizontal="center" vertical="center" wrapText="1"/>
    </xf>
    <xf numFmtId="164" fontId="4" fillId="0" borderId="0" xfId="0" applyNumberFormat="1" applyFont="1" applyAlignment="1">
      <alignment vertical="center" wrapText="1"/>
    </xf>
    <xf numFmtId="166" fontId="8"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164" fontId="5" fillId="0" borderId="3" xfId="0" applyNumberFormat="1" applyFont="1" applyBorder="1" applyAlignment="1">
      <alignment vertical="center" wrapText="1"/>
    </xf>
    <xf numFmtId="164" fontId="0" fillId="0" borderId="0" xfId="0" applyNumberFormat="1"/>
    <xf numFmtId="165" fontId="0" fillId="0" borderId="0" xfId="1" applyNumberFormat="1" applyFont="1" applyAlignment="1">
      <alignment horizontal="center" vertical="center"/>
    </xf>
    <xf numFmtId="166" fontId="0" fillId="0" borderId="0" xfId="0" applyNumberFormat="1"/>
    <xf numFmtId="165" fontId="7" fillId="5" borderId="3" xfId="1"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164" fontId="12" fillId="0" borderId="0" xfId="0" applyNumberFormat="1" applyFont="1"/>
    <xf numFmtId="1" fontId="13" fillId="0" borderId="0" xfId="0" applyNumberFormat="1" applyFont="1"/>
    <xf numFmtId="1" fontId="14" fillId="0" borderId="0" xfId="0" applyNumberFormat="1" applyFont="1"/>
    <xf numFmtId="0" fontId="10" fillId="0" borderId="0" xfId="0" applyFont="1" applyAlignment="1">
      <alignment horizontal="left" indent="2"/>
    </xf>
    <xf numFmtId="0" fontId="12" fillId="0" borderId="0" xfId="0" applyFont="1" applyAlignment="1">
      <alignment horizontal="left" indent="3"/>
    </xf>
    <xf numFmtId="0" fontId="12" fillId="0" borderId="0" xfId="0" applyFont="1" applyAlignment="1">
      <alignment horizontal="left" indent="4"/>
    </xf>
    <xf numFmtId="167" fontId="8" fillId="0" borderId="3" xfId="0" applyNumberFormat="1" applyFont="1" applyFill="1" applyBorder="1" applyAlignment="1">
      <alignment horizontal="center" vertical="center" wrapText="1"/>
    </xf>
    <xf numFmtId="167" fontId="0" fillId="0" borderId="0" xfId="0" applyNumberFormat="1"/>
    <xf numFmtId="167" fontId="4" fillId="0" borderId="0" xfId="0" applyNumberFormat="1" applyFont="1"/>
    <xf numFmtId="167" fontId="6" fillId="3" borderId="6" xfId="0"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166" fontId="4" fillId="0" borderId="5" xfId="0" applyNumberFormat="1" applyFont="1" applyBorder="1" applyAlignment="1">
      <alignment horizontal="center"/>
    </xf>
    <xf numFmtId="166" fontId="0" fillId="0" borderId="0" xfId="0" applyNumberFormat="1" applyAlignment="1">
      <alignment horizontal="center"/>
    </xf>
    <xf numFmtId="166" fontId="4" fillId="0" borderId="0" xfId="0" applyNumberFormat="1" applyFont="1" applyAlignment="1">
      <alignment horizontal="center"/>
    </xf>
    <xf numFmtId="167" fontId="15" fillId="0" borderId="0" xfId="0" applyNumberFormat="1" applyFont="1"/>
    <xf numFmtId="166" fontId="12" fillId="0" borderId="5" xfId="0" applyNumberFormat="1" applyFont="1" applyBorder="1" applyAlignment="1">
      <alignment horizontal="center"/>
    </xf>
    <xf numFmtId="166" fontId="4" fillId="6" borderId="5" xfId="0" applyNumberFormat="1" applyFont="1" applyFill="1" applyBorder="1" applyAlignment="1">
      <alignment horizontal="center"/>
    </xf>
    <xf numFmtId="167" fontId="6" fillId="3" borderId="11" xfId="0" applyNumberFormat="1" applyFont="1" applyFill="1" applyBorder="1" applyAlignment="1">
      <alignment horizontal="center" vertical="center" wrapText="1"/>
    </xf>
    <xf numFmtId="167" fontId="8" fillId="0" borderId="2" xfId="0"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66" fontId="0" fillId="0" borderId="0" xfId="0" applyNumberFormat="1" applyFill="1" applyAlignment="1">
      <alignment horizontal="center"/>
    </xf>
    <xf numFmtId="166" fontId="4" fillId="0" borderId="0" xfId="0" applyNumberFormat="1" applyFont="1" applyFill="1" applyAlignment="1">
      <alignment horizontal="center"/>
    </xf>
    <xf numFmtId="166" fontId="6" fillId="0"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xf>
    <xf numFmtId="166" fontId="12" fillId="0" borderId="0" xfId="0" applyNumberFormat="1" applyFont="1" applyFill="1" applyBorder="1" applyAlignment="1">
      <alignment horizontal="center"/>
    </xf>
    <xf numFmtId="167" fontId="6" fillId="3" borderId="7" xfId="0" applyNumberFormat="1" applyFont="1" applyFill="1" applyBorder="1" applyAlignment="1">
      <alignment horizontal="center" vertical="center" wrapText="1"/>
    </xf>
    <xf numFmtId="167" fontId="8" fillId="0" borderId="5" xfId="0" applyNumberFormat="1" applyFont="1" applyFill="1" applyBorder="1" applyAlignment="1">
      <alignment horizontal="center" vertical="center" wrapText="1"/>
    </xf>
    <xf numFmtId="167" fontId="8" fillId="0" borderId="5" xfId="0" applyNumberFormat="1" applyFont="1" applyBorder="1" applyAlignment="1">
      <alignment horizontal="center" vertical="center" wrapText="1"/>
    </xf>
    <xf numFmtId="167" fontId="8" fillId="0" borderId="2" xfId="0" applyNumberFormat="1" applyFont="1" applyBorder="1" applyAlignment="1">
      <alignment horizontal="center" vertical="center" wrapText="1"/>
    </xf>
    <xf numFmtId="168" fontId="0" fillId="0" borderId="0" xfId="0" applyNumberFormat="1"/>
    <xf numFmtId="169" fontId="0" fillId="0" borderId="0" xfId="0" applyNumberFormat="1"/>
    <xf numFmtId="167" fontId="6" fillId="3" borderId="5" xfId="0" applyNumberFormat="1" applyFont="1" applyFill="1" applyBorder="1" applyAlignment="1">
      <alignment horizontal="center" vertical="center" wrapText="1"/>
    </xf>
    <xf numFmtId="166" fontId="0" fillId="6" borderId="5" xfId="0" applyNumberFormat="1" applyFill="1" applyBorder="1"/>
    <xf numFmtId="164" fontId="0" fillId="0" borderId="0" xfId="0" applyNumberFormat="1" applyFont="1"/>
    <xf numFmtId="3" fontId="0" fillId="0" borderId="0" xfId="0" applyNumberFormat="1" applyFont="1"/>
    <xf numFmtId="1" fontId="16" fillId="0" borderId="0" xfId="0" applyNumberFormat="1" applyFont="1"/>
    <xf numFmtId="170" fontId="8" fillId="0" borderId="0" xfId="0" applyNumberFormat="1" applyFont="1" applyFill="1" applyBorder="1" applyAlignment="1">
      <alignment horizontal="center" vertical="center" wrapText="1"/>
    </xf>
    <xf numFmtId="3" fontId="7" fillId="5" borderId="3" xfId="0" applyNumberFormat="1" applyFont="1" applyFill="1" applyBorder="1" applyAlignment="1">
      <alignment horizontal="center" vertical="center" wrapText="1"/>
    </xf>
    <xf numFmtId="166" fontId="4" fillId="0" borderId="0" xfId="0" applyNumberFormat="1" applyFont="1" applyBorder="1" applyAlignment="1">
      <alignment horizontal="center"/>
    </xf>
    <xf numFmtId="164" fontId="5" fillId="2" borderId="5" xfId="0" applyNumberFormat="1" applyFont="1" applyFill="1" applyBorder="1" applyAlignment="1">
      <alignment horizontal="center" vertical="center" wrapText="1"/>
    </xf>
    <xf numFmtId="3" fontId="5"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171" fontId="7" fillId="5" borderId="3" xfId="0" applyNumberFormat="1" applyFont="1" applyFill="1" applyBorder="1" applyAlignment="1">
      <alignment horizontal="center" vertical="center" wrapText="1"/>
    </xf>
    <xf numFmtId="167" fontId="8" fillId="7" borderId="5"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textRotation="255"/>
    </xf>
    <xf numFmtId="1" fontId="2" fillId="4" borderId="8" xfId="0" applyNumberFormat="1" applyFont="1" applyFill="1" applyBorder="1" applyAlignment="1">
      <alignment horizontal="center" vertical="center" textRotation="255"/>
    </xf>
    <xf numFmtId="1" fontId="2" fillId="4" borderId="2" xfId="0" applyNumberFormat="1" applyFont="1" applyFill="1" applyBorder="1" applyAlignment="1">
      <alignment horizontal="center" vertical="center" textRotation="255"/>
    </xf>
    <xf numFmtId="164" fontId="7" fillId="0" borderId="7"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3" fillId="0" borderId="1" xfId="0" applyNumberFormat="1" applyFont="1" applyBorder="1" applyAlignment="1">
      <alignment vertical="center"/>
    </xf>
    <xf numFmtId="1" fontId="2" fillId="4" borderId="7" xfId="0" applyNumberFormat="1" applyFont="1" applyFill="1" applyBorder="1" applyAlignment="1">
      <alignment horizontal="center" textRotation="255"/>
    </xf>
    <xf numFmtId="1" fontId="2" fillId="4" borderId="8" xfId="0" applyNumberFormat="1" applyFont="1" applyFill="1" applyBorder="1" applyAlignment="1">
      <alignment horizontal="center" textRotation="255"/>
    </xf>
    <xf numFmtId="1" fontId="2" fillId="4" borderId="2" xfId="0" applyNumberFormat="1" applyFont="1" applyFill="1" applyBorder="1" applyAlignment="1">
      <alignment horizontal="center" textRotation="255"/>
    </xf>
    <xf numFmtId="164" fontId="7" fillId="0" borderId="9" xfId="0" applyNumberFormat="1" applyFont="1" applyBorder="1" applyAlignment="1">
      <alignment horizontal="center" vertical="center" wrapText="1"/>
    </xf>
    <xf numFmtId="1" fontId="11" fillId="4" borderId="7" xfId="0" applyNumberFormat="1" applyFont="1" applyFill="1" applyBorder="1" applyAlignment="1">
      <alignment horizontal="center" vertical="center" textRotation="255"/>
    </xf>
    <xf numFmtId="1" fontId="11" fillId="4" borderId="8" xfId="0" applyNumberFormat="1" applyFont="1" applyFill="1" applyBorder="1" applyAlignment="1">
      <alignment horizontal="center" vertical="center" textRotation="255"/>
    </xf>
    <xf numFmtId="1" fontId="11" fillId="4" borderId="2" xfId="0" applyNumberFormat="1" applyFont="1" applyFill="1" applyBorder="1" applyAlignment="1">
      <alignment horizontal="center" vertical="center" textRotation="255"/>
    </xf>
    <xf numFmtId="1" fontId="10" fillId="4" borderId="7" xfId="0" applyNumberFormat="1" applyFont="1" applyFill="1" applyBorder="1" applyAlignment="1">
      <alignment horizontal="center" textRotation="255"/>
    </xf>
    <xf numFmtId="1" fontId="10" fillId="4" borderId="8" xfId="0" applyNumberFormat="1" applyFont="1" applyFill="1" applyBorder="1" applyAlignment="1">
      <alignment horizontal="center" textRotation="255"/>
    </xf>
    <xf numFmtId="1" fontId="10" fillId="4" borderId="2" xfId="0" applyNumberFormat="1" applyFont="1" applyFill="1" applyBorder="1" applyAlignment="1">
      <alignment horizontal="center" textRotation="255"/>
    </xf>
    <xf numFmtId="164" fontId="9" fillId="0" borderId="7" xfId="0"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3" fontId="2" fillId="6" borderId="12" xfId="0" applyNumberFormat="1" applyFont="1" applyFill="1" applyBorder="1" applyAlignment="1">
      <alignment horizontal="left" wrapText="1"/>
    </xf>
    <xf numFmtId="3" fontId="2" fillId="6" borderId="10" xfId="0" applyNumberFormat="1" applyFont="1" applyFill="1" applyBorder="1" applyAlignment="1">
      <alignment horizontal="left" wrapText="1"/>
    </xf>
    <xf numFmtId="3" fontId="2" fillId="6" borderId="13" xfId="0" applyNumberFormat="1" applyFont="1" applyFill="1" applyBorder="1" applyAlignment="1">
      <alignment horizontal="left" wrapText="1"/>
    </xf>
    <xf numFmtId="3" fontId="2" fillId="6" borderId="14" xfId="0" applyNumberFormat="1" applyFont="1" applyFill="1" applyBorder="1" applyAlignment="1">
      <alignment horizontal="left" wrapText="1"/>
    </xf>
    <xf numFmtId="3" fontId="2" fillId="6" borderId="1" xfId="0" applyNumberFormat="1" applyFont="1" applyFill="1" applyBorder="1" applyAlignment="1">
      <alignment horizontal="left" wrapText="1"/>
    </xf>
    <xf numFmtId="3" fontId="2" fillId="6" borderId="3" xfId="0" applyNumberFormat="1" applyFont="1" applyFill="1" applyBorder="1" applyAlignment="1">
      <alignment horizontal="left" wrapText="1"/>
    </xf>
    <xf numFmtId="178" fontId="7" fillId="5" borderId="3" xfId="0" applyNumberFormat="1" applyFont="1" applyFill="1" applyBorder="1" applyAlignment="1">
      <alignment horizontal="center" vertical="center" wrapText="1"/>
    </xf>
    <xf numFmtId="179" fontId="7" fillId="5" borderId="3" xfId="0" applyNumberFormat="1" applyFont="1" applyFill="1" applyBorder="1" applyAlignment="1">
      <alignment horizontal="center" vertical="center" wrapText="1"/>
    </xf>
    <xf numFmtId="183" fontId="7" fillId="5" borderId="3" xfId="0" applyNumberFormat="1"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0"/>
  <sheetViews>
    <sheetView tabSelected="1" zoomScaleNormal="100" workbookViewId="0">
      <selection activeCell="L13" sqref="L13"/>
    </sheetView>
  </sheetViews>
  <sheetFormatPr defaultRowHeight="15" x14ac:dyDescent="0.25"/>
  <cols>
    <col min="1" max="2" width="9.140625" style="6"/>
    <col min="3" max="3" width="17.85546875" style="27" customWidth="1"/>
    <col min="4" max="4" width="7" style="5" customWidth="1"/>
    <col min="5" max="5" width="36.28515625" style="27" customWidth="1"/>
    <col min="6" max="6" width="12.5703125" style="27" customWidth="1"/>
    <col min="7" max="7" width="20.42578125" style="5" bestFit="1" customWidth="1"/>
    <col min="8" max="8" width="15.7109375" style="28" customWidth="1"/>
    <col min="9" max="9" width="14.42578125" style="39" customWidth="1"/>
    <col min="10" max="10" width="12.42578125" style="44" customWidth="1"/>
    <col min="11" max="11" width="3.5703125" style="52" customWidth="1"/>
    <col min="12" max="12" width="11.5703125" style="52" bestFit="1" customWidth="1"/>
    <col min="13" max="13" width="3.5703125" style="6" customWidth="1"/>
    <col min="14" max="14" width="12.42578125" style="39" customWidth="1"/>
    <col min="15" max="15" width="12.42578125" style="44" customWidth="1"/>
    <col min="16" max="16" width="3.28515625" style="6" customWidth="1"/>
    <col min="17" max="17" width="0" style="62" hidden="1" customWidth="1"/>
    <col min="18" max="16384" width="9.140625" style="6"/>
  </cols>
  <sheetData>
    <row r="1" spans="2:17" x14ac:dyDescent="0.25">
      <c r="B1" s="67" t="s">
        <v>35</v>
      </c>
    </row>
    <row r="2" spans="2:17" customFormat="1" x14ac:dyDescent="0.25"/>
    <row r="3" spans="2:17" x14ac:dyDescent="0.25">
      <c r="B3" s="6" t="s">
        <v>48</v>
      </c>
    </row>
    <row r="4" spans="2:17" x14ac:dyDescent="0.25">
      <c r="B4" s="6" t="s">
        <v>46</v>
      </c>
      <c r="C4" s="65"/>
      <c r="D4" s="66"/>
      <c r="E4" s="65"/>
      <c r="F4" s="65"/>
    </row>
    <row r="5" spans="2:17" x14ac:dyDescent="0.25">
      <c r="B5" s="6" t="s">
        <v>47</v>
      </c>
    </row>
    <row r="6" spans="2:17" x14ac:dyDescent="0.25">
      <c r="B6" s="6" t="s">
        <v>82</v>
      </c>
    </row>
    <row r="8" spans="2:17" ht="15.75" thickBot="1" x14ac:dyDescent="0.3">
      <c r="C8" s="82" t="s">
        <v>56</v>
      </c>
      <c r="D8" s="82"/>
      <c r="E8" s="82"/>
      <c r="F8" s="1"/>
      <c r="G8" s="2"/>
      <c r="H8" s="3"/>
      <c r="I8" s="40"/>
      <c r="J8" s="45"/>
      <c r="K8" s="53"/>
      <c r="L8" s="53"/>
      <c r="M8" s="4"/>
      <c r="N8" s="40"/>
      <c r="O8" s="45"/>
      <c r="P8" s="4"/>
    </row>
    <row r="9" spans="2:17" ht="42.95" customHeight="1" thickBot="1" x14ac:dyDescent="0.3">
      <c r="B9" s="83" t="s">
        <v>30</v>
      </c>
      <c r="C9" s="7" t="s">
        <v>0</v>
      </c>
      <c r="D9" s="8" t="s">
        <v>1</v>
      </c>
      <c r="E9" s="9" t="s">
        <v>2</v>
      </c>
      <c r="F9" s="10" t="s">
        <v>3</v>
      </c>
      <c r="G9" s="11" t="s">
        <v>4</v>
      </c>
      <c r="H9" s="12" t="s">
        <v>5</v>
      </c>
      <c r="I9" s="41" t="s">
        <v>36</v>
      </c>
      <c r="J9" s="13" t="s">
        <v>34</v>
      </c>
      <c r="K9" s="54"/>
      <c r="L9" s="54"/>
      <c r="M9" s="4"/>
      <c r="N9" s="49" t="s">
        <v>6</v>
      </c>
      <c r="O9" s="13" t="s">
        <v>34</v>
      </c>
      <c r="P9" s="4"/>
    </row>
    <row r="10" spans="2:17" ht="15.75" thickBot="1" x14ac:dyDescent="0.3">
      <c r="B10" s="84"/>
      <c r="C10" s="79" t="s">
        <v>7</v>
      </c>
      <c r="D10" s="14">
        <v>1</v>
      </c>
      <c r="E10" s="15" t="s">
        <v>8</v>
      </c>
      <c r="F10" s="16" t="s">
        <v>9</v>
      </c>
      <c r="G10" s="31">
        <v>12</v>
      </c>
      <c r="H10" s="30">
        <v>0</v>
      </c>
      <c r="I10" s="38">
        <v>0</v>
      </c>
      <c r="J10" s="17">
        <f>G10*H10*I10</f>
        <v>0</v>
      </c>
      <c r="K10" s="51"/>
      <c r="L10" s="51"/>
      <c r="M10" s="4"/>
      <c r="N10" s="50">
        <v>0</v>
      </c>
      <c r="O10" s="17">
        <f>G10*H10*N10</f>
        <v>0</v>
      </c>
      <c r="P10" s="4"/>
      <c r="Q10" s="61"/>
    </row>
    <row r="11" spans="2:17" ht="15.75" thickBot="1" x14ac:dyDescent="0.3">
      <c r="B11" s="84"/>
      <c r="C11" s="80"/>
      <c r="D11" s="14">
        <v>2</v>
      </c>
      <c r="E11" s="15" t="s">
        <v>86</v>
      </c>
      <c r="F11" s="16" t="s">
        <v>9</v>
      </c>
      <c r="G11" s="31">
        <v>12</v>
      </c>
      <c r="H11" s="30">
        <f>(H10*150)/50</f>
        <v>0</v>
      </c>
      <c r="I11" s="38">
        <v>0</v>
      </c>
      <c r="J11" s="17">
        <f t="shared" ref="J11:J14" si="0">G11*H11*I11</f>
        <v>0</v>
      </c>
      <c r="K11" s="51"/>
      <c r="L11" s="51"/>
      <c r="M11" s="4"/>
      <c r="N11" s="50">
        <v>0</v>
      </c>
      <c r="O11" s="17">
        <f t="shared" ref="O11:O14" si="1">G11*H11*N11</f>
        <v>0</v>
      </c>
      <c r="P11" s="4"/>
      <c r="Q11" s="61"/>
    </row>
    <row r="12" spans="2:17" ht="21.75" thickBot="1" x14ac:dyDescent="0.3">
      <c r="B12" s="84"/>
      <c r="C12" s="80"/>
      <c r="D12" s="14">
        <v>3</v>
      </c>
      <c r="E12" s="15" t="s">
        <v>87</v>
      </c>
      <c r="F12" s="16" t="s">
        <v>9</v>
      </c>
      <c r="G12" s="31">
        <v>1</v>
      </c>
      <c r="H12" s="30">
        <f>H10</f>
        <v>0</v>
      </c>
      <c r="I12" s="38">
        <v>0</v>
      </c>
      <c r="J12" s="17">
        <f t="shared" si="0"/>
        <v>0</v>
      </c>
      <c r="K12" s="51"/>
      <c r="L12" s="51"/>
      <c r="M12" s="4"/>
      <c r="N12" s="50">
        <v>0</v>
      </c>
      <c r="O12" s="17">
        <f t="shared" si="1"/>
        <v>0</v>
      </c>
      <c r="P12" s="4"/>
      <c r="Q12" s="61"/>
    </row>
    <row r="13" spans="2:17" ht="15.75" thickBot="1" x14ac:dyDescent="0.3">
      <c r="B13" s="84"/>
      <c r="C13" s="80"/>
      <c r="D13" s="19">
        <v>4</v>
      </c>
      <c r="E13" s="15" t="s">
        <v>12</v>
      </c>
      <c r="F13" s="16" t="s">
        <v>13</v>
      </c>
      <c r="G13" s="69">
        <f>10000*12</f>
        <v>120000</v>
      </c>
      <c r="H13" s="30">
        <f>H10</f>
        <v>0</v>
      </c>
      <c r="I13" s="38">
        <v>1.04E-2</v>
      </c>
      <c r="J13" s="17">
        <f t="shared" si="0"/>
        <v>0</v>
      </c>
      <c r="K13" s="51"/>
      <c r="L13" s="51"/>
      <c r="M13" s="4"/>
      <c r="N13" s="50">
        <v>1.44E-2</v>
      </c>
      <c r="O13" s="17">
        <f t="shared" si="1"/>
        <v>0</v>
      </c>
      <c r="P13" s="4"/>
      <c r="Q13" s="61">
        <f t="shared" ref="Q13:Q14" si="2">I13/N13</f>
        <v>0.72222222222222221</v>
      </c>
    </row>
    <row r="14" spans="2:17" ht="15.75" thickBot="1" x14ac:dyDescent="0.3">
      <c r="B14" s="85"/>
      <c r="C14" s="86"/>
      <c r="D14" s="19">
        <v>5</v>
      </c>
      <c r="E14" s="15" t="s">
        <v>14</v>
      </c>
      <c r="F14" s="16" t="s">
        <v>13</v>
      </c>
      <c r="G14" s="69">
        <f>2500*12</f>
        <v>30000</v>
      </c>
      <c r="H14" s="30">
        <f>H10</f>
        <v>0</v>
      </c>
      <c r="I14" s="38">
        <v>4.9099999999999998E-2</v>
      </c>
      <c r="J14" s="17">
        <f t="shared" si="0"/>
        <v>0</v>
      </c>
      <c r="K14" s="51"/>
      <c r="L14" s="51"/>
      <c r="M14" s="4"/>
      <c r="N14" s="50">
        <v>6.8199999999999997E-2</v>
      </c>
      <c r="O14" s="17">
        <f t="shared" si="1"/>
        <v>0</v>
      </c>
      <c r="P14" s="4"/>
      <c r="Q14" s="61">
        <f t="shared" si="2"/>
        <v>0.71994134897360706</v>
      </c>
    </row>
    <row r="15" spans="2:17" ht="15.75" thickBot="1" x14ac:dyDescent="0.3">
      <c r="C15" s="20"/>
      <c r="D15" s="2"/>
      <c r="E15" s="20"/>
      <c r="F15" s="20"/>
      <c r="G15" s="21"/>
      <c r="H15" s="22"/>
      <c r="I15" s="46" t="s">
        <v>37</v>
      </c>
      <c r="J15" s="43">
        <f>SUM(J10:J14)</f>
        <v>0</v>
      </c>
      <c r="K15" s="55"/>
      <c r="L15" s="55"/>
      <c r="M15" s="4"/>
      <c r="N15" s="46" t="s">
        <v>37</v>
      </c>
      <c r="O15" s="43">
        <f>SUM(O10:O14)</f>
        <v>0</v>
      </c>
      <c r="P15" s="4"/>
    </row>
    <row r="16" spans="2:17" ht="15.75" thickBot="1" x14ac:dyDescent="0.3">
      <c r="C16" s="82" t="s">
        <v>15</v>
      </c>
      <c r="D16" s="82"/>
      <c r="E16" s="82"/>
      <c r="F16" s="1"/>
      <c r="G16" s="2"/>
      <c r="H16" s="3"/>
      <c r="I16" s="40"/>
      <c r="J16" s="45"/>
      <c r="K16" s="53"/>
      <c r="L16" s="53"/>
      <c r="M16" s="4"/>
      <c r="N16" s="40"/>
      <c r="O16" s="45"/>
      <c r="P16" s="4"/>
    </row>
    <row r="17" spans="2:17" ht="42.95" customHeight="1" thickBot="1" x14ac:dyDescent="0.3">
      <c r="B17" s="83" t="s">
        <v>30</v>
      </c>
      <c r="C17" s="7" t="s">
        <v>0</v>
      </c>
      <c r="D17" s="8" t="s">
        <v>1</v>
      </c>
      <c r="E17" s="9" t="s">
        <v>2</v>
      </c>
      <c r="F17" s="10" t="s">
        <v>3</v>
      </c>
      <c r="G17" s="11" t="s">
        <v>4</v>
      </c>
      <c r="H17" s="12" t="s">
        <v>5</v>
      </c>
      <c r="I17" s="41" t="s">
        <v>36</v>
      </c>
      <c r="J17" s="13" t="s">
        <v>34</v>
      </c>
      <c r="K17" s="54"/>
      <c r="L17" s="54"/>
      <c r="M17" s="4"/>
      <c r="N17" s="49" t="s">
        <v>6</v>
      </c>
      <c r="O17" s="13" t="s">
        <v>34</v>
      </c>
      <c r="P17" s="4"/>
    </row>
    <row r="18" spans="2:17" ht="15.75" thickBot="1" x14ac:dyDescent="0.3">
      <c r="B18" s="84"/>
      <c r="C18" s="79" t="s">
        <v>7</v>
      </c>
      <c r="D18" s="14">
        <v>1</v>
      </c>
      <c r="E18" s="15" t="s">
        <v>8</v>
      </c>
      <c r="F18" s="16" t="s">
        <v>9</v>
      </c>
      <c r="G18" s="31">
        <v>12</v>
      </c>
      <c r="H18" s="30">
        <v>0</v>
      </c>
      <c r="I18" s="38">
        <v>0</v>
      </c>
      <c r="J18" s="17">
        <f>G18*H18*I18</f>
        <v>0</v>
      </c>
      <c r="K18" s="51"/>
      <c r="L18" s="51"/>
      <c r="M18" s="4"/>
      <c r="N18" s="50">
        <v>0</v>
      </c>
      <c r="O18" s="17">
        <f t="shared" ref="O18:O22" si="3">G18*H18*N18</f>
        <v>0</v>
      </c>
      <c r="P18" s="4"/>
      <c r="Q18" s="61" t="e">
        <f>I18/N18</f>
        <v>#DIV/0!</v>
      </c>
    </row>
    <row r="19" spans="2:17" ht="15.75" thickBot="1" x14ac:dyDescent="0.3">
      <c r="B19" s="84"/>
      <c r="C19" s="80"/>
      <c r="D19" s="14">
        <v>2</v>
      </c>
      <c r="E19" s="15" t="s">
        <v>86</v>
      </c>
      <c r="F19" s="16" t="s">
        <v>9</v>
      </c>
      <c r="G19" s="31">
        <v>12</v>
      </c>
      <c r="H19" s="30">
        <f>(H18*150)/50</f>
        <v>0</v>
      </c>
      <c r="I19" s="38">
        <v>0</v>
      </c>
      <c r="J19" s="17">
        <f t="shared" ref="J19:J22" si="4">G19*H19*I19</f>
        <v>0</v>
      </c>
      <c r="K19" s="51"/>
      <c r="L19" s="51"/>
      <c r="M19" s="4"/>
      <c r="N19" s="50">
        <v>0</v>
      </c>
      <c r="O19" s="17">
        <f t="shared" si="3"/>
        <v>0</v>
      </c>
      <c r="P19" s="4"/>
      <c r="Q19" s="61" t="e">
        <f t="shared" ref="Q19:Q61" si="5">I19/N19</f>
        <v>#DIV/0!</v>
      </c>
    </row>
    <row r="20" spans="2:17" ht="21.75" thickBot="1" x14ac:dyDescent="0.3">
      <c r="B20" s="84"/>
      <c r="C20" s="80"/>
      <c r="D20" s="14">
        <v>3</v>
      </c>
      <c r="E20" s="15" t="s">
        <v>87</v>
      </c>
      <c r="F20" s="16" t="s">
        <v>9</v>
      </c>
      <c r="G20" s="31">
        <v>1</v>
      </c>
      <c r="H20" s="30">
        <f>H18</f>
        <v>0</v>
      </c>
      <c r="I20" s="38">
        <v>0</v>
      </c>
      <c r="J20" s="17">
        <f t="shared" si="4"/>
        <v>0</v>
      </c>
      <c r="K20" s="51"/>
      <c r="L20" s="51"/>
      <c r="M20" s="4"/>
      <c r="N20" s="50">
        <v>0</v>
      </c>
      <c r="O20" s="17">
        <f t="shared" si="3"/>
        <v>0</v>
      </c>
      <c r="P20" s="4"/>
      <c r="Q20" s="61" t="e">
        <f t="shared" si="5"/>
        <v>#DIV/0!</v>
      </c>
    </row>
    <row r="21" spans="2:17" ht="15.75" thickBot="1" x14ac:dyDescent="0.3">
      <c r="B21" s="84"/>
      <c r="C21" s="80"/>
      <c r="D21" s="19">
        <v>4</v>
      </c>
      <c r="E21" s="15" t="s">
        <v>12</v>
      </c>
      <c r="F21" s="16" t="s">
        <v>13</v>
      </c>
      <c r="G21" s="102">
        <v>118631.574193548</v>
      </c>
      <c r="H21" s="30">
        <f>H18</f>
        <v>0</v>
      </c>
      <c r="I21" s="38">
        <v>1.04E-2</v>
      </c>
      <c r="J21" s="17">
        <f t="shared" si="4"/>
        <v>0</v>
      </c>
      <c r="K21" s="51"/>
      <c r="L21" s="51"/>
      <c r="M21" s="4"/>
      <c r="N21" s="50">
        <v>1.44E-2</v>
      </c>
      <c r="O21" s="17">
        <f t="shared" si="3"/>
        <v>0</v>
      </c>
      <c r="P21" s="4"/>
      <c r="Q21" s="61">
        <f t="shared" si="5"/>
        <v>0.72222222222222221</v>
      </c>
    </row>
    <row r="22" spans="2:17" ht="15.75" thickBot="1" x14ac:dyDescent="0.3">
      <c r="B22" s="85"/>
      <c r="C22" s="86"/>
      <c r="D22" s="19">
        <v>5</v>
      </c>
      <c r="E22" s="15" t="s">
        <v>14</v>
      </c>
      <c r="F22" s="16" t="s">
        <v>13</v>
      </c>
      <c r="G22" s="103">
        <v>27798.064516129001</v>
      </c>
      <c r="H22" s="30">
        <f>H18</f>
        <v>0</v>
      </c>
      <c r="I22" s="38">
        <v>7.9000000000000001E-2</v>
      </c>
      <c r="J22" s="17">
        <f t="shared" si="4"/>
        <v>0</v>
      </c>
      <c r="K22" s="51"/>
      <c r="L22" s="51"/>
      <c r="M22" s="4"/>
      <c r="N22" s="50">
        <v>0.10979999999999999</v>
      </c>
      <c r="O22" s="17">
        <f t="shared" si="3"/>
        <v>0</v>
      </c>
      <c r="P22" s="4"/>
      <c r="Q22" s="61">
        <f t="shared" si="5"/>
        <v>0.71948998178506385</v>
      </c>
    </row>
    <row r="23" spans="2:17" ht="15.75" thickBot="1" x14ac:dyDescent="0.3">
      <c r="C23" s="1"/>
      <c r="D23" s="2"/>
      <c r="E23" s="1"/>
      <c r="F23" s="1"/>
      <c r="G23" s="2"/>
      <c r="H23" s="3"/>
      <c r="I23" s="46" t="s">
        <v>38</v>
      </c>
      <c r="J23" s="43">
        <f>SUM(J18:J22)</f>
        <v>0</v>
      </c>
      <c r="K23" s="55"/>
      <c r="L23" s="55"/>
      <c r="M23" s="4"/>
      <c r="N23" s="46" t="s">
        <v>38</v>
      </c>
      <c r="O23" s="43">
        <f>SUM(O18:O22)</f>
        <v>0</v>
      </c>
      <c r="P23" s="4"/>
      <c r="Q23" s="61"/>
    </row>
    <row r="24" spans="2:17" ht="15.75" thickBot="1" x14ac:dyDescent="0.3">
      <c r="C24" s="82" t="s">
        <v>16</v>
      </c>
      <c r="D24" s="82"/>
      <c r="E24" s="82"/>
      <c r="F24" s="1"/>
      <c r="G24" s="2"/>
      <c r="H24" s="3"/>
      <c r="I24" s="40"/>
      <c r="J24" s="45"/>
      <c r="K24" s="53"/>
      <c r="L24" s="53"/>
      <c r="M24" s="4"/>
      <c r="N24" s="40"/>
      <c r="O24" s="45"/>
      <c r="P24" s="4"/>
      <c r="Q24" s="61"/>
    </row>
    <row r="25" spans="2:17" ht="42.95" customHeight="1" thickBot="1" x14ac:dyDescent="0.3">
      <c r="B25" s="83" t="s">
        <v>30</v>
      </c>
      <c r="C25" s="7" t="s">
        <v>0</v>
      </c>
      <c r="D25" s="8" t="s">
        <v>1</v>
      </c>
      <c r="E25" s="9" t="s">
        <v>2</v>
      </c>
      <c r="F25" s="10" t="s">
        <v>3</v>
      </c>
      <c r="G25" s="11" t="s">
        <v>4</v>
      </c>
      <c r="H25" s="12" t="s">
        <v>5</v>
      </c>
      <c r="I25" s="41" t="s">
        <v>36</v>
      </c>
      <c r="J25" s="13" t="s">
        <v>34</v>
      </c>
      <c r="K25" s="54"/>
      <c r="L25" s="54"/>
      <c r="M25" s="4"/>
      <c r="N25" s="57" t="s">
        <v>6</v>
      </c>
      <c r="O25" s="13" t="s">
        <v>34</v>
      </c>
      <c r="P25" s="4"/>
      <c r="Q25" s="61"/>
    </row>
    <row r="26" spans="2:17" ht="15.75" thickBot="1" x14ac:dyDescent="0.3">
      <c r="B26" s="84"/>
      <c r="C26" s="79" t="s">
        <v>7</v>
      </c>
      <c r="D26" s="14">
        <v>1</v>
      </c>
      <c r="E26" s="15" t="s">
        <v>8</v>
      </c>
      <c r="F26" s="16" t="s">
        <v>9</v>
      </c>
      <c r="G26" s="31">
        <v>12</v>
      </c>
      <c r="H26" s="30">
        <v>0</v>
      </c>
      <c r="I26" s="38">
        <v>282.54090000000002</v>
      </c>
      <c r="J26" s="17">
        <f>G26*H26*I26</f>
        <v>0</v>
      </c>
      <c r="K26" s="51"/>
      <c r="L26" s="51"/>
      <c r="M26" s="4"/>
      <c r="N26" s="58">
        <v>392.54239999999999</v>
      </c>
      <c r="O26" s="17">
        <f>G26*H26*N26</f>
        <v>0</v>
      </c>
      <c r="P26" s="4"/>
      <c r="Q26" s="61">
        <f t="shared" si="5"/>
        <v>0.71977167307276879</v>
      </c>
    </row>
    <row r="27" spans="2:17" ht="15.75" thickBot="1" x14ac:dyDescent="0.3">
      <c r="B27" s="84"/>
      <c r="C27" s="80"/>
      <c r="D27" s="14">
        <v>2</v>
      </c>
      <c r="E27" s="15" t="s">
        <v>86</v>
      </c>
      <c r="F27" s="16" t="s">
        <v>9</v>
      </c>
      <c r="G27" s="31">
        <v>12</v>
      </c>
      <c r="H27" s="30">
        <f>(H26*150)/50</f>
        <v>0</v>
      </c>
      <c r="I27" s="38">
        <v>0</v>
      </c>
      <c r="J27" s="17">
        <f t="shared" ref="J27:J30" si="6">G27*H27*I27</f>
        <v>0</v>
      </c>
      <c r="K27" s="51"/>
      <c r="L27" s="51"/>
      <c r="M27" s="4"/>
      <c r="N27" s="50">
        <v>0</v>
      </c>
      <c r="O27" s="17">
        <f t="shared" ref="O27:O30" si="7">G27*H27*N27</f>
        <v>0</v>
      </c>
      <c r="P27" s="4"/>
      <c r="Q27" s="61"/>
    </row>
    <row r="28" spans="2:17" ht="21.75" thickBot="1" x14ac:dyDescent="0.3">
      <c r="B28" s="84"/>
      <c r="C28" s="80"/>
      <c r="D28" s="14">
        <v>3</v>
      </c>
      <c r="E28" s="15" t="s">
        <v>87</v>
      </c>
      <c r="F28" s="16" t="s">
        <v>9</v>
      </c>
      <c r="G28" s="31">
        <v>1</v>
      </c>
      <c r="H28" s="30">
        <f>H26</f>
        <v>0</v>
      </c>
      <c r="I28" s="38">
        <v>0</v>
      </c>
      <c r="J28" s="17">
        <f t="shared" si="6"/>
        <v>0</v>
      </c>
      <c r="K28" s="51"/>
      <c r="L28" s="51"/>
      <c r="M28" s="4"/>
      <c r="N28" s="50">
        <v>0</v>
      </c>
      <c r="O28" s="17">
        <f t="shared" si="7"/>
        <v>0</v>
      </c>
      <c r="P28" s="4"/>
      <c r="Q28" s="61" t="e">
        <f t="shared" si="5"/>
        <v>#DIV/0!</v>
      </c>
    </row>
    <row r="29" spans="2:17" ht="15.75" thickBot="1" x14ac:dyDescent="0.3">
      <c r="B29" s="84"/>
      <c r="C29" s="80"/>
      <c r="D29" s="19">
        <v>4</v>
      </c>
      <c r="E29" s="15" t="s">
        <v>12</v>
      </c>
      <c r="F29" s="16" t="s">
        <v>13</v>
      </c>
      <c r="G29" s="69">
        <v>105000</v>
      </c>
      <c r="H29" s="30">
        <f>H26</f>
        <v>0</v>
      </c>
      <c r="I29" s="38">
        <v>1.04E-2</v>
      </c>
      <c r="J29" s="17">
        <f t="shared" si="6"/>
        <v>0</v>
      </c>
      <c r="K29" s="51"/>
      <c r="L29" s="51"/>
      <c r="M29" s="4"/>
      <c r="N29" s="50">
        <v>1.44E-2</v>
      </c>
      <c r="O29" s="17">
        <f t="shared" si="7"/>
        <v>0</v>
      </c>
      <c r="P29" s="4"/>
      <c r="Q29" s="61">
        <f t="shared" si="5"/>
        <v>0.72222222222222221</v>
      </c>
    </row>
    <row r="30" spans="2:17" ht="15.75" thickBot="1" x14ac:dyDescent="0.3">
      <c r="B30" s="85"/>
      <c r="C30" s="86"/>
      <c r="D30" s="19">
        <v>5</v>
      </c>
      <c r="E30" s="15" t="s">
        <v>14</v>
      </c>
      <c r="F30" s="16" t="s">
        <v>13</v>
      </c>
      <c r="G30" s="69">
        <v>25000</v>
      </c>
      <c r="H30" s="30">
        <f>H26</f>
        <v>0</v>
      </c>
      <c r="I30" s="38">
        <v>7.2499999999999995E-2</v>
      </c>
      <c r="J30" s="17">
        <f t="shared" si="6"/>
        <v>0</v>
      </c>
      <c r="K30" s="51"/>
      <c r="L30" s="51"/>
      <c r="M30" s="4"/>
      <c r="N30" s="50">
        <v>0.1007</v>
      </c>
      <c r="O30" s="17">
        <f t="shared" si="7"/>
        <v>0</v>
      </c>
      <c r="P30" s="4"/>
      <c r="Q30" s="61">
        <f t="shared" si="5"/>
        <v>0.71996027805362461</v>
      </c>
    </row>
    <row r="31" spans="2:17" ht="15.75" thickBot="1" x14ac:dyDescent="0.3">
      <c r="C31" s="1"/>
      <c r="D31" s="2"/>
      <c r="E31" s="1"/>
      <c r="F31" s="1"/>
      <c r="G31" s="2"/>
      <c r="H31" s="3"/>
      <c r="I31" s="46" t="s">
        <v>39</v>
      </c>
      <c r="J31" s="43">
        <f>SUM(J26:J30)</f>
        <v>0</v>
      </c>
      <c r="K31" s="55"/>
      <c r="L31" s="55"/>
      <c r="M31" s="4"/>
      <c r="N31" s="46" t="s">
        <v>39</v>
      </c>
      <c r="O31" s="43">
        <f>SUM(O26:O30)</f>
        <v>0</v>
      </c>
      <c r="P31" s="4"/>
      <c r="Q31" s="61"/>
    </row>
    <row r="32" spans="2:17" ht="15.75" thickBot="1" x14ac:dyDescent="0.3">
      <c r="C32" s="82" t="s">
        <v>58</v>
      </c>
      <c r="D32" s="82"/>
      <c r="E32" s="82"/>
      <c r="F32" s="1"/>
      <c r="G32" s="2"/>
      <c r="H32" s="3"/>
      <c r="I32" s="40"/>
      <c r="J32" s="45"/>
      <c r="K32" s="53"/>
      <c r="L32" s="53"/>
      <c r="M32" s="4"/>
      <c r="N32" s="40"/>
      <c r="O32" s="45"/>
      <c r="P32" s="4"/>
      <c r="Q32" s="61"/>
    </row>
    <row r="33" spans="2:17" ht="42.95" customHeight="1" thickBot="1" x14ac:dyDescent="0.3">
      <c r="B33" s="83" t="s">
        <v>30</v>
      </c>
      <c r="C33" s="7" t="s">
        <v>0</v>
      </c>
      <c r="D33" s="8" t="s">
        <v>1</v>
      </c>
      <c r="E33" s="9" t="s">
        <v>2</v>
      </c>
      <c r="F33" s="10" t="s">
        <v>3</v>
      </c>
      <c r="G33" s="11" t="s">
        <v>4</v>
      </c>
      <c r="H33" s="12" t="s">
        <v>5</v>
      </c>
      <c r="I33" s="41" t="s">
        <v>36</v>
      </c>
      <c r="J33" s="13" t="s">
        <v>34</v>
      </c>
      <c r="K33" s="54"/>
      <c r="L33" s="54"/>
      <c r="M33" s="4"/>
      <c r="N33" s="57" t="s">
        <v>6</v>
      </c>
      <c r="O33" s="13" t="s">
        <v>34</v>
      </c>
      <c r="P33" s="4"/>
      <c r="Q33" s="61"/>
    </row>
    <row r="34" spans="2:17" ht="15.75" thickBot="1" x14ac:dyDescent="0.3">
      <c r="B34" s="84"/>
      <c r="C34" s="79" t="s">
        <v>7</v>
      </c>
      <c r="D34" s="14">
        <v>1</v>
      </c>
      <c r="E34" s="15" t="s">
        <v>8</v>
      </c>
      <c r="F34" s="16" t="s">
        <v>9</v>
      </c>
      <c r="G34" s="31">
        <v>12</v>
      </c>
      <c r="H34" s="30">
        <v>0</v>
      </c>
      <c r="I34" s="38">
        <v>0</v>
      </c>
      <c r="J34" s="17">
        <f>G34*H34*I34</f>
        <v>0</v>
      </c>
      <c r="K34" s="51"/>
      <c r="L34" s="51"/>
      <c r="M34" s="4"/>
      <c r="N34" s="58">
        <v>0</v>
      </c>
      <c r="O34" s="17">
        <f>G34*H34*N34</f>
        <v>0</v>
      </c>
      <c r="P34" s="4"/>
      <c r="Q34" s="61"/>
    </row>
    <row r="35" spans="2:17" ht="15.75" thickBot="1" x14ac:dyDescent="0.3">
      <c r="B35" s="84"/>
      <c r="C35" s="80"/>
      <c r="D35" s="14">
        <v>2</v>
      </c>
      <c r="E35" s="15" t="s">
        <v>86</v>
      </c>
      <c r="F35" s="16" t="s">
        <v>9</v>
      </c>
      <c r="G35" s="31">
        <v>12</v>
      </c>
      <c r="H35" s="30">
        <f>(H34*150)/50</f>
        <v>0</v>
      </c>
      <c r="I35" s="38">
        <v>0</v>
      </c>
      <c r="J35" s="17">
        <f t="shared" ref="J35:J38" si="8">G35*H35*I35</f>
        <v>0</v>
      </c>
      <c r="K35" s="51"/>
      <c r="L35" s="51"/>
      <c r="M35" s="4"/>
      <c r="N35" s="50">
        <v>0</v>
      </c>
      <c r="O35" s="17">
        <f t="shared" ref="O35:O38" si="9">G35*H35*N35</f>
        <v>0</v>
      </c>
      <c r="P35" s="4"/>
      <c r="Q35" s="61"/>
    </row>
    <row r="36" spans="2:17" ht="21.75" thickBot="1" x14ac:dyDescent="0.3">
      <c r="B36" s="84"/>
      <c r="C36" s="80"/>
      <c r="D36" s="14">
        <v>3</v>
      </c>
      <c r="E36" s="15" t="s">
        <v>87</v>
      </c>
      <c r="F36" s="16" t="s">
        <v>9</v>
      </c>
      <c r="G36" s="31">
        <v>1</v>
      </c>
      <c r="H36" s="30">
        <f>H34</f>
        <v>0</v>
      </c>
      <c r="I36" s="38">
        <v>0</v>
      </c>
      <c r="J36" s="17">
        <f t="shared" si="8"/>
        <v>0</v>
      </c>
      <c r="K36" s="51"/>
      <c r="L36" s="51"/>
      <c r="M36" s="4"/>
      <c r="N36" s="50">
        <v>0</v>
      </c>
      <c r="O36" s="17">
        <f t="shared" si="9"/>
        <v>0</v>
      </c>
      <c r="P36" s="4"/>
      <c r="Q36" s="61"/>
    </row>
    <row r="37" spans="2:17" ht="15.75" thickBot="1" x14ac:dyDescent="0.3">
      <c r="B37" s="84"/>
      <c r="C37" s="80"/>
      <c r="D37" s="19">
        <v>4</v>
      </c>
      <c r="E37" s="15" t="s">
        <v>12</v>
      </c>
      <c r="F37" s="16" t="s">
        <v>13</v>
      </c>
      <c r="G37" s="69">
        <f>10000*12</f>
        <v>120000</v>
      </c>
      <c r="H37" s="30">
        <f>H34</f>
        <v>0</v>
      </c>
      <c r="I37" s="38">
        <v>5.1900000000000002E-2</v>
      </c>
      <c r="J37" s="17">
        <f t="shared" si="8"/>
        <v>0</v>
      </c>
      <c r="K37" s="51"/>
      <c r="L37" s="51"/>
      <c r="M37" s="4"/>
      <c r="N37" s="50">
        <v>7.7700000000000005E-2</v>
      </c>
      <c r="O37" s="17">
        <f t="shared" si="9"/>
        <v>0</v>
      </c>
      <c r="P37" s="4"/>
      <c r="Q37" s="61">
        <f t="shared" si="5"/>
        <v>0.66795366795366795</v>
      </c>
    </row>
    <row r="38" spans="2:17" ht="15.75" thickBot="1" x14ac:dyDescent="0.3">
      <c r="B38" s="85"/>
      <c r="C38" s="86"/>
      <c r="D38" s="19">
        <v>5</v>
      </c>
      <c r="E38" s="15" t="s">
        <v>14</v>
      </c>
      <c r="F38" s="16" t="s">
        <v>13</v>
      </c>
      <c r="G38" s="69">
        <v>20000</v>
      </c>
      <c r="H38" s="30">
        <f>H34</f>
        <v>0</v>
      </c>
      <c r="I38" s="38">
        <v>0.15559999999999999</v>
      </c>
      <c r="J38" s="17">
        <f t="shared" si="8"/>
        <v>0</v>
      </c>
      <c r="K38" s="51"/>
      <c r="L38" s="51"/>
      <c r="M38" s="4"/>
      <c r="N38" s="50">
        <v>0.23300000000000001</v>
      </c>
      <c r="O38" s="17">
        <f t="shared" si="9"/>
        <v>0</v>
      </c>
      <c r="P38" s="4"/>
      <c r="Q38" s="61">
        <f t="shared" si="5"/>
        <v>0.66781115879828312</v>
      </c>
    </row>
    <row r="39" spans="2:17" ht="15.75" thickBot="1" x14ac:dyDescent="0.3">
      <c r="C39" s="1"/>
      <c r="D39" s="2"/>
      <c r="E39" s="1"/>
      <c r="F39" s="1"/>
      <c r="G39" s="2"/>
      <c r="H39" s="3"/>
      <c r="I39" s="46" t="s">
        <v>40</v>
      </c>
      <c r="J39" s="43">
        <f>SUM(J34:J38)</f>
        <v>0</v>
      </c>
      <c r="K39" s="55"/>
      <c r="L39" s="55"/>
      <c r="M39" s="4"/>
      <c r="N39" s="46" t="s">
        <v>40</v>
      </c>
      <c r="O39" s="43">
        <f>SUM(O34:O38)</f>
        <v>0</v>
      </c>
      <c r="P39" s="4"/>
      <c r="Q39" s="61"/>
    </row>
    <row r="40" spans="2:17" ht="15.75" thickBot="1" x14ac:dyDescent="0.3">
      <c r="C40" s="82" t="s">
        <v>59</v>
      </c>
      <c r="D40" s="82"/>
      <c r="E40" s="82"/>
      <c r="F40" s="1"/>
      <c r="G40" s="2"/>
      <c r="H40" s="3"/>
      <c r="I40" s="40"/>
      <c r="J40" s="45"/>
      <c r="K40" s="53"/>
      <c r="L40" s="53"/>
      <c r="M40" s="4"/>
      <c r="N40" s="40"/>
      <c r="O40" s="45"/>
      <c r="P40" s="4"/>
      <c r="Q40" s="61"/>
    </row>
    <row r="41" spans="2:17" ht="42.95" customHeight="1" thickBot="1" x14ac:dyDescent="0.3">
      <c r="B41" s="83" t="s">
        <v>30</v>
      </c>
      <c r="C41" s="7" t="s">
        <v>0</v>
      </c>
      <c r="D41" s="8" t="s">
        <v>1</v>
      </c>
      <c r="E41" s="9" t="s">
        <v>2</v>
      </c>
      <c r="F41" s="10" t="s">
        <v>3</v>
      </c>
      <c r="G41" s="11" t="s">
        <v>4</v>
      </c>
      <c r="H41" s="12" t="s">
        <v>5</v>
      </c>
      <c r="I41" s="41" t="s">
        <v>36</v>
      </c>
      <c r="J41" s="13" t="s">
        <v>34</v>
      </c>
      <c r="K41" s="54"/>
      <c r="L41" s="54"/>
      <c r="M41" s="4"/>
      <c r="N41" s="63" t="s">
        <v>6</v>
      </c>
      <c r="O41" s="13" t="s">
        <v>34</v>
      </c>
      <c r="P41" s="4"/>
      <c r="Q41" s="61"/>
    </row>
    <row r="42" spans="2:17" ht="15.75" thickBot="1" x14ac:dyDescent="0.3">
      <c r="B42" s="84"/>
      <c r="C42" s="79" t="s">
        <v>7</v>
      </c>
      <c r="D42" s="14">
        <v>1</v>
      </c>
      <c r="E42" s="15" t="s">
        <v>8</v>
      </c>
      <c r="F42" s="16" t="s">
        <v>9</v>
      </c>
      <c r="G42" s="31">
        <v>12</v>
      </c>
      <c r="H42" s="30">
        <v>0</v>
      </c>
      <c r="I42" s="38">
        <v>0</v>
      </c>
      <c r="J42" s="17">
        <f>G42*H42*I42</f>
        <v>0</v>
      </c>
      <c r="K42" s="51"/>
      <c r="L42" s="51"/>
      <c r="M42" s="4"/>
      <c r="N42" s="50">
        <v>0</v>
      </c>
      <c r="O42" s="17">
        <f>G42*H42*N42</f>
        <v>0</v>
      </c>
      <c r="P42" s="4"/>
      <c r="Q42" s="61"/>
    </row>
    <row r="43" spans="2:17" ht="15.75" thickBot="1" x14ac:dyDescent="0.3">
      <c r="B43" s="84"/>
      <c r="C43" s="80"/>
      <c r="D43" s="14">
        <v>2</v>
      </c>
      <c r="E43" s="15" t="s">
        <v>86</v>
      </c>
      <c r="F43" s="16" t="s">
        <v>9</v>
      </c>
      <c r="G43" s="31">
        <v>12</v>
      </c>
      <c r="H43" s="30">
        <f>(H42*150)/50</f>
        <v>0</v>
      </c>
      <c r="I43" s="38">
        <v>0</v>
      </c>
      <c r="J43" s="17">
        <f t="shared" ref="J43:J46" si="10">G43*H43*I43</f>
        <v>0</v>
      </c>
      <c r="K43" s="51"/>
      <c r="L43" s="51"/>
      <c r="M43" s="4"/>
      <c r="N43" s="50">
        <v>0</v>
      </c>
      <c r="O43" s="17">
        <f t="shared" ref="O43:O46" si="11">G43*H43*N43</f>
        <v>0</v>
      </c>
      <c r="P43" s="4"/>
      <c r="Q43" s="61"/>
    </row>
    <row r="44" spans="2:17" ht="21.75" thickBot="1" x14ac:dyDescent="0.3">
      <c r="B44" s="84"/>
      <c r="C44" s="80"/>
      <c r="D44" s="14">
        <v>3</v>
      </c>
      <c r="E44" s="15" t="s">
        <v>87</v>
      </c>
      <c r="F44" s="16" t="s">
        <v>9</v>
      </c>
      <c r="G44" s="31">
        <v>1</v>
      </c>
      <c r="H44" s="30">
        <f>H42</f>
        <v>0</v>
      </c>
      <c r="I44" s="38">
        <v>0</v>
      </c>
      <c r="J44" s="17">
        <f t="shared" si="10"/>
        <v>0</v>
      </c>
      <c r="K44" s="51"/>
      <c r="L44" s="51"/>
      <c r="M44" s="4"/>
      <c r="N44" s="50">
        <v>0</v>
      </c>
      <c r="O44" s="17">
        <f t="shared" si="11"/>
        <v>0</v>
      </c>
      <c r="P44" s="4"/>
      <c r="Q44" s="61"/>
    </row>
    <row r="45" spans="2:17" ht="15.75" thickBot="1" x14ac:dyDescent="0.3">
      <c r="B45" s="84"/>
      <c r="C45" s="80"/>
      <c r="D45" s="19">
        <v>4</v>
      </c>
      <c r="E45" s="15" t="s">
        <v>12</v>
      </c>
      <c r="F45" s="16" t="s">
        <v>13</v>
      </c>
      <c r="G45" s="102">
        <v>113973.684210526</v>
      </c>
      <c r="H45" s="30">
        <f>H42</f>
        <v>0</v>
      </c>
      <c r="I45" s="38">
        <v>1.04E-2</v>
      </c>
      <c r="J45" s="17">
        <f t="shared" si="10"/>
        <v>0</v>
      </c>
      <c r="K45" s="51"/>
      <c r="L45" s="51"/>
      <c r="M45" s="4"/>
      <c r="N45" s="50">
        <v>1.44E-2</v>
      </c>
      <c r="O45" s="17">
        <f t="shared" si="11"/>
        <v>0</v>
      </c>
      <c r="P45" s="4"/>
      <c r="Q45" s="61">
        <f t="shared" si="5"/>
        <v>0.72222222222222221</v>
      </c>
    </row>
    <row r="46" spans="2:17" ht="15.75" thickBot="1" x14ac:dyDescent="0.3">
      <c r="B46" s="85"/>
      <c r="C46" s="86"/>
      <c r="D46" s="19">
        <v>5</v>
      </c>
      <c r="E46" s="15" t="s">
        <v>14</v>
      </c>
      <c r="F46" s="16" t="s">
        <v>13</v>
      </c>
      <c r="G46" s="103">
        <v>27916.666666666701</v>
      </c>
      <c r="H46" s="30">
        <f>H42</f>
        <v>0</v>
      </c>
      <c r="I46" s="38">
        <v>5.6399999999999999E-2</v>
      </c>
      <c r="J46" s="17">
        <f t="shared" si="10"/>
        <v>0</v>
      </c>
      <c r="K46" s="51"/>
      <c r="L46" s="51"/>
      <c r="M46" s="4"/>
      <c r="N46" s="50">
        <v>7.8399999999999997E-2</v>
      </c>
      <c r="O46" s="17">
        <f t="shared" si="11"/>
        <v>0</v>
      </c>
      <c r="P46" s="4"/>
      <c r="Q46" s="61">
        <f t="shared" si="5"/>
        <v>0.71938775510204078</v>
      </c>
    </row>
    <row r="47" spans="2:17" ht="15.75" thickBot="1" x14ac:dyDescent="0.3">
      <c r="C47" s="23"/>
      <c r="D47" s="2"/>
      <c r="E47" s="20"/>
      <c r="F47" s="20"/>
      <c r="G47" s="21"/>
      <c r="H47" s="22"/>
      <c r="I47" s="46" t="s">
        <v>41</v>
      </c>
      <c r="J47" s="43">
        <f>SUM(J42:J46)</f>
        <v>0</v>
      </c>
      <c r="K47" s="55"/>
      <c r="L47" s="55"/>
      <c r="M47" s="4"/>
      <c r="N47" s="46" t="s">
        <v>41</v>
      </c>
      <c r="O47" s="43">
        <f>SUM(O42:O46)</f>
        <v>0</v>
      </c>
      <c r="P47" s="4"/>
      <c r="Q47" s="61"/>
    </row>
    <row r="48" spans="2:17" ht="15.75" thickBot="1" x14ac:dyDescent="0.3">
      <c r="C48" s="82" t="s">
        <v>60</v>
      </c>
      <c r="D48" s="82"/>
      <c r="E48" s="82"/>
      <c r="F48" s="1"/>
      <c r="G48" s="2"/>
      <c r="H48" s="3"/>
      <c r="I48" s="40"/>
      <c r="J48" s="45"/>
      <c r="K48" s="53"/>
      <c r="L48" s="53"/>
      <c r="M48" s="4"/>
      <c r="N48" s="40"/>
      <c r="O48" s="45"/>
      <c r="P48" s="4"/>
      <c r="Q48" s="61"/>
    </row>
    <row r="49" spans="2:17" ht="42.95" customHeight="1" thickBot="1" x14ac:dyDescent="0.3">
      <c r="B49" s="87" t="s">
        <v>57</v>
      </c>
      <c r="C49" s="7" t="s">
        <v>0</v>
      </c>
      <c r="D49" s="8" t="s">
        <v>1</v>
      </c>
      <c r="E49" s="9" t="s">
        <v>2</v>
      </c>
      <c r="F49" s="10" t="s">
        <v>3</v>
      </c>
      <c r="G49" s="11" t="s">
        <v>4</v>
      </c>
      <c r="H49" s="12" t="s">
        <v>5</v>
      </c>
      <c r="I49" s="41" t="s">
        <v>36</v>
      </c>
      <c r="J49" s="13" t="s">
        <v>34</v>
      </c>
      <c r="K49" s="54"/>
      <c r="L49" s="54"/>
      <c r="M49" s="4"/>
      <c r="N49" s="63" t="s">
        <v>6</v>
      </c>
      <c r="O49" s="13" t="s">
        <v>34</v>
      </c>
      <c r="P49" s="4"/>
      <c r="Q49" s="61"/>
    </row>
    <row r="50" spans="2:17" ht="15.75" thickBot="1" x14ac:dyDescent="0.3">
      <c r="B50" s="88"/>
      <c r="C50" s="79" t="s">
        <v>7</v>
      </c>
      <c r="D50" s="14">
        <v>1</v>
      </c>
      <c r="E50" s="15" t="s">
        <v>8</v>
      </c>
      <c r="F50" s="16" t="s">
        <v>9</v>
      </c>
      <c r="G50" s="31">
        <v>12</v>
      </c>
      <c r="H50" s="30">
        <v>0</v>
      </c>
      <c r="I50" s="38">
        <v>365</v>
      </c>
      <c r="J50" s="17">
        <f>G50*H50*I50</f>
        <v>0</v>
      </c>
      <c r="K50" s="51"/>
      <c r="L50" s="51"/>
      <c r="M50" s="4"/>
      <c r="N50" s="50">
        <v>681</v>
      </c>
      <c r="O50" s="17">
        <f>G50*H50*N50</f>
        <v>0</v>
      </c>
      <c r="P50" s="4"/>
      <c r="Q50" s="61">
        <f t="shared" si="5"/>
        <v>0.53597650513950068</v>
      </c>
    </row>
    <row r="51" spans="2:17" ht="15.75" thickBot="1" x14ac:dyDescent="0.3">
      <c r="B51" s="88"/>
      <c r="C51" s="80"/>
      <c r="D51" s="14">
        <v>2</v>
      </c>
      <c r="E51" s="15" t="s">
        <v>86</v>
      </c>
      <c r="F51" s="16" t="s">
        <v>9</v>
      </c>
      <c r="G51" s="31">
        <v>12</v>
      </c>
      <c r="H51" s="30">
        <f>(H50*150)/50</f>
        <v>0</v>
      </c>
      <c r="I51" s="38">
        <v>0</v>
      </c>
      <c r="J51" s="17">
        <f t="shared" ref="J51:J54" si="12">G51*H51*I51</f>
        <v>0</v>
      </c>
      <c r="K51" s="51"/>
      <c r="L51" s="51"/>
      <c r="M51" s="4"/>
      <c r="N51" s="50">
        <v>0</v>
      </c>
      <c r="O51" s="17">
        <f t="shared" ref="O51:O54" si="13">G51*H51*N51</f>
        <v>0</v>
      </c>
      <c r="P51" s="4"/>
      <c r="Q51" s="61" t="e">
        <f t="shared" si="5"/>
        <v>#DIV/0!</v>
      </c>
    </row>
    <row r="52" spans="2:17" ht="21.75" thickBot="1" x14ac:dyDescent="0.3">
      <c r="B52" s="88"/>
      <c r="C52" s="80"/>
      <c r="D52" s="14">
        <v>3</v>
      </c>
      <c r="E52" s="15" t="s">
        <v>87</v>
      </c>
      <c r="F52" s="16" t="s">
        <v>9</v>
      </c>
      <c r="G52" s="31">
        <v>1</v>
      </c>
      <c r="H52" s="30">
        <f>H50</f>
        <v>0</v>
      </c>
      <c r="I52" s="38">
        <v>0</v>
      </c>
      <c r="J52" s="17">
        <f t="shared" si="12"/>
        <v>0</v>
      </c>
      <c r="K52" s="51"/>
      <c r="L52" s="51"/>
      <c r="M52" s="4"/>
      <c r="N52" s="50">
        <v>0</v>
      </c>
      <c r="O52" s="17">
        <f t="shared" si="13"/>
        <v>0</v>
      </c>
      <c r="P52" s="4"/>
      <c r="Q52" s="61" t="e">
        <f t="shared" si="5"/>
        <v>#DIV/0!</v>
      </c>
    </row>
    <row r="53" spans="2:17" ht="15.75" thickBot="1" x14ac:dyDescent="0.3">
      <c r="B53" s="88"/>
      <c r="C53" s="80"/>
      <c r="D53" s="19">
        <v>4</v>
      </c>
      <c r="E53" s="15" t="s">
        <v>12</v>
      </c>
      <c r="F53" s="16" t="s">
        <v>13</v>
      </c>
      <c r="G53" s="69">
        <v>109854</v>
      </c>
      <c r="H53" s="30">
        <f>H50</f>
        <v>0</v>
      </c>
      <c r="I53" s="38">
        <v>0.06</v>
      </c>
      <c r="J53" s="17">
        <f t="shared" si="12"/>
        <v>0</v>
      </c>
      <c r="K53" s="51"/>
      <c r="L53" s="51"/>
      <c r="M53" s="4"/>
      <c r="N53" s="50">
        <v>0.06</v>
      </c>
      <c r="O53" s="17">
        <f t="shared" si="13"/>
        <v>0</v>
      </c>
      <c r="P53" s="4"/>
      <c r="Q53" s="61">
        <f t="shared" si="5"/>
        <v>1</v>
      </c>
    </row>
    <row r="54" spans="2:17" ht="15.75" thickBot="1" x14ac:dyDescent="0.3">
      <c r="B54" s="89"/>
      <c r="C54" s="86"/>
      <c r="D54" s="19">
        <v>5</v>
      </c>
      <c r="E54" s="15" t="s">
        <v>14</v>
      </c>
      <c r="F54" s="16" t="s">
        <v>13</v>
      </c>
      <c r="G54" s="69">
        <v>27463</v>
      </c>
      <c r="H54" s="30">
        <f>H50</f>
        <v>0</v>
      </c>
      <c r="I54" s="38">
        <v>0.20760000000000001</v>
      </c>
      <c r="J54" s="17">
        <f t="shared" si="12"/>
        <v>0</v>
      </c>
      <c r="K54" s="51"/>
      <c r="L54" s="51"/>
      <c r="M54" s="4"/>
      <c r="N54" s="50">
        <v>0.33779999999999999</v>
      </c>
      <c r="O54" s="17">
        <f t="shared" si="13"/>
        <v>0</v>
      </c>
      <c r="P54" s="4"/>
      <c r="Q54" s="61">
        <f t="shared" si="5"/>
        <v>0.61456483126110129</v>
      </c>
    </row>
    <row r="55" spans="2:17" ht="15.75" thickBot="1" x14ac:dyDescent="0.3">
      <c r="C55" s="23"/>
      <c r="D55" s="2"/>
      <c r="E55" s="20"/>
      <c r="F55" s="20"/>
      <c r="G55" s="21"/>
      <c r="H55" s="22"/>
      <c r="I55" s="46" t="s">
        <v>42</v>
      </c>
      <c r="J55" s="43">
        <f>SUM(J50:J54)</f>
        <v>0</v>
      </c>
      <c r="K55" s="55"/>
      <c r="L55" s="55"/>
      <c r="M55" s="4"/>
      <c r="N55" s="46" t="s">
        <v>42</v>
      </c>
      <c r="O55" s="43">
        <f>SUM(O50:O54)</f>
        <v>0</v>
      </c>
      <c r="P55" s="4"/>
      <c r="Q55" s="61"/>
    </row>
    <row r="56" spans="2:17" ht="15.75" thickBot="1" x14ac:dyDescent="0.3">
      <c r="C56" s="82" t="s">
        <v>61</v>
      </c>
      <c r="D56" s="82"/>
      <c r="E56" s="82"/>
      <c r="F56" s="1"/>
      <c r="G56" s="2"/>
      <c r="H56" s="3"/>
      <c r="I56" s="40"/>
      <c r="J56" s="45"/>
      <c r="K56" s="53"/>
      <c r="L56" s="53"/>
      <c r="M56" s="4"/>
      <c r="N56" s="40"/>
      <c r="O56" s="45"/>
      <c r="P56" s="4"/>
      <c r="Q56" s="61"/>
    </row>
    <row r="57" spans="2:17" ht="42.95" customHeight="1" thickBot="1" x14ac:dyDescent="0.3">
      <c r="B57" s="83" t="s">
        <v>30</v>
      </c>
      <c r="C57" s="7" t="s">
        <v>0</v>
      </c>
      <c r="D57" s="8" t="s">
        <v>1</v>
      </c>
      <c r="E57" s="9" t="s">
        <v>2</v>
      </c>
      <c r="F57" s="10" t="s">
        <v>3</v>
      </c>
      <c r="G57" s="11" t="s">
        <v>4</v>
      </c>
      <c r="H57" s="12" t="s">
        <v>5</v>
      </c>
      <c r="I57" s="41" t="s">
        <v>36</v>
      </c>
      <c r="J57" s="13" t="s">
        <v>34</v>
      </c>
      <c r="K57" s="54"/>
      <c r="L57" s="54"/>
      <c r="M57" s="4"/>
      <c r="N57" s="63" t="s">
        <v>6</v>
      </c>
      <c r="O57" s="13" t="s">
        <v>34</v>
      </c>
      <c r="P57" s="4"/>
      <c r="Q57" s="61"/>
    </row>
    <row r="58" spans="2:17" ht="15.75" thickBot="1" x14ac:dyDescent="0.3">
      <c r="B58" s="84"/>
      <c r="C58" s="79" t="s">
        <v>7</v>
      </c>
      <c r="D58" s="14">
        <v>1</v>
      </c>
      <c r="E58" s="15" t="s">
        <v>8</v>
      </c>
      <c r="F58" s="16" t="s">
        <v>9</v>
      </c>
      <c r="G58" s="31">
        <v>12</v>
      </c>
      <c r="H58" s="30">
        <v>0</v>
      </c>
      <c r="I58" s="38">
        <v>0</v>
      </c>
      <c r="J58" s="17">
        <f>G58*H58*I58</f>
        <v>0</v>
      </c>
      <c r="K58" s="51"/>
      <c r="L58" s="51"/>
      <c r="M58" s="4"/>
      <c r="N58" s="50">
        <v>0</v>
      </c>
      <c r="O58" s="17">
        <f>G58*H58*N58</f>
        <v>0</v>
      </c>
      <c r="P58" s="4"/>
      <c r="Q58" s="61" t="e">
        <f t="shared" si="5"/>
        <v>#DIV/0!</v>
      </c>
    </row>
    <row r="59" spans="2:17" ht="15.75" thickBot="1" x14ac:dyDescent="0.3">
      <c r="B59" s="84"/>
      <c r="C59" s="80"/>
      <c r="D59" s="14">
        <v>2</v>
      </c>
      <c r="E59" s="15" t="s">
        <v>86</v>
      </c>
      <c r="F59" s="16" t="s">
        <v>9</v>
      </c>
      <c r="G59" s="31">
        <v>12</v>
      </c>
      <c r="H59" s="30">
        <f>(H58*150)/50</f>
        <v>0</v>
      </c>
      <c r="I59" s="38">
        <v>0</v>
      </c>
      <c r="J59" s="17">
        <f t="shared" ref="J59:J62" si="14">G59*H59*I59</f>
        <v>0</v>
      </c>
      <c r="K59" s="51"/>
      <c r="L59" s="51"/>
      <c r="M59" s="4"/>
      <c r="N59" s="50">
        <v>0</v>
      </c>
      <c r="O59" s="17">
        <f t="shared" ref="O59:O62" si="15">G59*H59*N59</f>
        <v>0</v>
      </c>
      <c r="P59" s="4"/>
      <c r="Q59" s="61" t="e">
        <f t="shared" si="5"/>
        <v>#DIV/0!</v>
      </c>
    </row>
    <row r="60" spans="2:17" ht="21.75" thickBot="1" x14ac:dyDescent="0.3">
      <c r="B60" s="84"/>
      <c r="C60" s="80"/>
      <c r="D60" s="14">
        <v>3</v>
      </c>
      <c r="E60" s="15" t="s">
        <v>87</v>
      </c>
      <c r="F60" s="16" t="s">
        <v>9</v>
      </c>
      <c r="G60" s="31">
        <v>1</v>
      </c>
      <c r="H60" s="30">
        <f>H58</f>
        <v>0</v>
      </c>
      <c r="I60" s="38">
        <v>0</v>
      </c>
      <c r="J60" s="17">
        <f t="shared" si="14"/>
        <v>0</v>
      </c>
      <c r="K60" s="51"/>
      <c r="L60" s="51"/>
      <c r="M60" s="4"/>
      <c r="N60" s="50">
        <v>0</v>
      </c>
      <c r="O60" s="17">
        <f t="shared" si="15"/>
        <v>0</v>
      </c>
      <c r="P60" s="4"/>
      <c r="Q60" s="61" t="e">
        <f t="shared" si="5"/>
        <v>#DIV/0!</v>
      </c>
    </row>
    <row r="61" spans="2:17" ht="15.75" thickBot="1" x14ac:dyDescent="0.3">
      <c r="B61" s="84"/>
      <c r="C61" s="80"/>
      <c r="D61" s="19">
        <v>4</v>
      </c>
      <c r="E61" s="15" t="s">
        <v>12</v>
      </c>
      <c r="F61" s="16" t="s">
        <v>13</v>
      </c>
      <c r="G61" s="103">
        <v>107515.271966527</v>
      </c>
      <c r="H61" s="30">
        <f>H58</f>
        <v>0</v>
      </c>
      <c r="I61" s="38">
        <v>1.04E-2</v>
      </c>
      <c r="J61" s="17">
        <f t="shared" si="14"/>
        <v>0</v>
      </c>
      <c r="K61" s="51"/>
      <c r="L61" s="51"/>
      <c r="M61" s="4"/>
      <c r="N61" s="50">
        <v>1.44E-2</v>
      </c>
      <c r="O61" s="17">
        <f t="shared" si="15"/>
        <v>0</v>
      </c>
      <c r="P61" s="4"/>
      <c r="Q61" s="61">
        <f t="shared" si="5"/>
        <v>0.72222222222222221</v>
      </c>
    </row>
    <row r="62" spans="2:17" ht="15.75" thickBot="1" x14ac:dyDescent="0.3">
      <c r="B62" s="85"/>
      <c r="C62" s="86"/>
      <c r="D62" s="19">
        <v>5</v>
      </c>
      <c r="E62" s="15" t="s">
        <v>14</v>
      </c>
      <c r="F62" s="16" t="s">
        <v>13</v>
      </c>
      <c r="G62" s="103">
        <v>27874.0585774059</v>
      </c>
      <c r="H62" s="30">
        <f>H58</f>
        <v>0</v>
      </c>
      <c r="I62" s="38">
        <v>5.4100000000000002E-2</v>
      </c>
      <c r="J62" s="17">
        <f t="shared" si="14"/>
        <v>0</v>
      </c>
      <c r="K62" s="51"/>
      <c r="L62" s="51"/>
      <c r="M62" s="4"/>
      <c r="N62" s="50">
        <v>7.5200000000000003E-2</v>
      </c>
      <c r="O62" s="17">
        <f t="shared" si="15"/>
        <v>0</v>
      </c>
      <c r="P62" s="4"/>
      <c r="Q62" s="61"/>
    </row>
    <row r="63" spans="2:17" ht="15.75" thickBot="1" x14ac:dyDescent="0.3">
      <c r="C63" s="23"/>
      <c r="D63" s="2"/>
      <c r="E63" s="20"/>
      <c r="F63" s="20"/>
      <c r="G63" s="21"/>
      <c r="H63" s="22"/>
      <c r="I63" s="46" t="s">
        <v>43</v>
      </c>
      <c r="J63" s="43">
        <f>SUM(J58:J62)</f>
        <v>0</v>
      </c>
      <c r="K63" s="55"/>
      <c r="L63" s="55"/>
      <c r="M63" s="4"/>
      <c r="N63" s="46" t="s">
        <v>43</v>
      </c>
      <c r="O63" s="43">
        <f>SUM(O58:O62)</f>
        <v>0</v>
      </c>
      <c r="P63" s="4"/>
      <c r="Q63" s="61"/>
    </row>
    <row r="64" spans="2:17" x14ac:dyDescent="0.25">
      <c r="C64" s="23"/>
      <c r="D64" s="2"/>
      <c r="E64" s="20"/>
      <c r="F64" s="20"/>
      <c r="G64" s="21"/>
      <c r="H64" s="22"/>
      <c r="I64" s="46"/>
      <c r="J64" s="70"/>
      <c r="K64" s="55"/>
      <c r="L64" s="55"/>
      <c r="M64" s="4"/>
      <c r="N64" s="46"/>
      <c r="O64" s="70"/>
      <c r="P64" s="4"/>
      <c r="Q64" s="61"/>
    </row>
    <row r="65" spans="2:17" ht="15.75" thickBot="1" x14ac:dyDescent="0.3">
      <c r="C65" s="82" t="s">
        <v>62</v>
      </c>
      <c r="D65" s="82"/>
      <c r="E65" s="82"/>
      <c r="F65" s="1"/>
      <c r="G65" s="2"/>
      <c r="H65" s="3"/>
      <c r="I65" s="40"/>
      <c r="J65" s="45"/>
      <c r="K65" s="53"/>
      <c r="L65" s="53"/>
      <c r="M65" s="4"/>
      <c r="N65" s="40"/>
      <c r="O65" s="45"/>
      <c r="P65" s="4"/>
      <c r="Q65" s="61"/>
    </row>
    <row r="66" spans="2:17" ht="57" customHeight="1" thickBot="1" x14ac:dyDescent="0.3">
      <c r="B66" s="90" t="s">
        <v>30</v>
      </c>
      <c r="C66" s="7" t="s">
        <v>0</v>
      </c>
      <c r="D66" s="8" t="s">
        <v>1</v>
      </c>
      <c r="E66" s="9" t="s">
        <v>2</v>
      </c>
      <c r="F66" s="10" t="s">
        <v>3</v>
      </c>
      <c r="G66" s="11" t="s">
        <v>4</v>
      </c>
      <c r="H66" s="12" t="s">
        <v>17</v>
      </c>
      <c r="I66" s="41" t="s">
        <v>36</v>
      </c>
      <c r="J66" s="13" t="s">
        <v>34</v>
      </c>
      <c r="K66" s="54"/>
      <c r="L66" s="54"/>
      <c r="M66" s="4"/>
      <c r="N66" s="57" t="s">
        <v>6</v>
      </c>
      <c r="O66" s="13" t="s">
        <v>34</v>
      </c>
      <c r="P66" s="4"/>
      <c r="Q66" s="61"/>
    </row>
    <row r="67" spans="2:17" ht="15.75" thickBot="1" x14ac:dyDescent="0.3">
      <c r="B67" s="91"/>
      <c r="C67" s="93" t="s">
        <v>18</v>
      </c>
      <c r="D67" s="25">
        <v>1</v>
      </c>
      <c r="E67" s="26" t="s">
        <v>19</v>
      </c>
      <c r="F67" s="16"/>
      <c r="G67" s="14"/>
      <c r="H67" s="18"/>
      <c r="I67" s="42"/>
      <c r="J67" s="24"/>
      <c r="K67" s="51"/>
      <c r="L67" s="51"/>
      <c r="M67" s="4"/>
      <c r="N67" s="59"/>
      <c r="O67" s="24"/>
      <c r="P67" s="4"/>
      <c r="Q67" s="61"/>
    </row>
    <row r="68" spans="2:17" ht="15.75" thickBot="1" x14ac:dyDescent="0.3">
      <c r="B68" s="91"/>
      <c r="C68" s="94"/>
      <c r="D68" s="19"/>
      <c r="E68" s="15" t="s">
        <v>20</v>
      </c>
      <c r="F68" s="16" t="s">
        <v>13</v>
      </c>
      <c r="G68" s="104">
        <v>75.717793602192003</v>
      </c>
      <c r="H68" s="30">
        <v>0</v>
      </c>
      <c r="I68" s="42">
        <v>1.2504</v>
      </c>
      <c r="J68" s="24">
        <f>G68*H68*I68</f>
        <v>0</v>
      </c>
      <c r="K68" s="51"/>
      <c r="L68" s="51"/>
      <c r="M68" s="4"/>
      <c r="N68" s="60">
        <v>1.7372000000000001</v>
      </c>
      <c r="O68" s="24">
        <f>G68*H68*N68</f>
        <v>0</v>
      </c>
      <c r="P68" s="4"/>
      <c r="Q68" s="61">
        <f t="shared" ref="Q68:Q86" si="16">I68/N68</f>
        <v>0.71977895463964991</v>
      </c>
    </row>
    <row r="69" spans="2:17" ht="15.75" thickBot="1" x14ac:dyDescent="0.3">
      <c r="B69" s="92"/>
      <c r="C69" s="94"/>
      <c r="D69" s="19"/>
      <c r="E69" s="15" t="s">
        <v>21</v>
      </c>
      <c r="F69" s="16" t="s">
        <v>13</v>
      </c>
      <c r="G69" s="104">
        <v>75.878128547947099</v>
      </c>
      <c r="H69" s="30">
        <v>0</v>
      </c>
      <c r="I69" s="42">
        <v>1.2504</v>
      </c>
      <c r="J69" s="24">
        <f t="shared" ref="J69:J85" si="17">G69*H69*I69</f>
        <v>0</v>
      </c>
      <c r="K69" s="51"/>
      <c r="L69" s="51"/>
      <c r="M69" s="4"/>
      <c r="N69" s="60">
        <v>1.7372000000000001</v>
      </c>
      <c r="O69" s="24">
        <f t="shared" ref="O69:O85" si="18">G69*H69*N69</f>
        <v>0</v>
      </c>
      <c r="P69" s="4"/>
      <c r="Q69" s="61">
        <f t="shared" si="16"/>
        <v>0.71977895463964991</v>
      </c>
    </row>
    <row r="70" spans="2:17" ht="168.75" thickBot="1" x14ac:dyDescent="0.3">
      <c r="C70" s="94"/>
      <c r="D70" s="19"/>
      <c r="E70" s="15" t="s">
        <v>22</v>
      </c>
      <c r="F70" s="16" t="s">
        <v>13</v>
      </c>
      <c r="G70" s="104">
        <v>75.481470184535596</v>
      </c>
      <c r="H70" s="30">
        <v>0</v>
      </c>
      <c r="I70" s="42">
        <v>1.2504</v>
      </c>
      <c r="J70" s="24">
        <f t="shared" si="17"/>
        <v>0</v>
      </c>
      <c r="K70" s="51"/>
      <c r="L70" s="51"/>
      <c r="M70" s="4"/>
      <c r="N70" s="60">
        <v>1.7372000000000001</v>
      </c>
      <c r="O70" s="24">
        <f t="shared" si="18"/>
        <v>0</v>
      </c>
      <c r="P70" s="4"/>
      <c r="Q70" s="61">
        <f t="shared" si="16"/>
        <v>0.71977895463964991</v>
      </c>
    </row>
    <row r="71" spans="2:17" ht="15.75" thickBot="1" x14ac:dyDescent="0.3">
      <c r="C71" s="94"/>
      <c r="D71" s="19"/>
      <c r="E71" s="15" t="s">
        <v>23</v>
      </c>
      <c r="F71" s="16" t="s">
        <v>13</v>
      </c>
      <c r="G71" s="104">
        <v>75.481470184535596</v>
      </c>
      <c r="H71" s="30">
        <v>0</v>
      </c>
      <c r="I71" s="42">
        <v>1.2504</v>
      </c>
      <c r="J71" s="24">
        <f t="shared" si="17"/>
        <v>0</v>
      </c>
      <c r="K71" s="51"/>
      <c r="L71" s="51"/>
      <c r="M71" s="4"/>
      <c r="N71" s="60">
        <v>1.7372000000000001</v>
      </c>
      <c r="O71" s="24">
        <f t="shared" si="18"/>
        <v>0</v>
      </c>
      <c r="P71" s="4"/>
      <c r="Q71" s="61">
        <f t="shared" si="16"/>
        <v>0.71977895463964991</v>
      </c>
    </row>
    <row r="72" spans="2:17" ht="53.25" thickBot="1" x14ac:dyDescent="0.3">
      <c r="C72" s="94"/>
      <c r="D72" s="19"/>
      <c r="E72" s="15" t="s">
        <v>24</v>
      </c>
      <c r="F72" s="16" t="s">
        <v>13</v>
      </c>
      <c r="G72" s="104">
        <v>75.717793602192003</v>
      </c>
      <c r="H72" s="30">
        <v>0</v>
      </c>
      <c r="I72" s="42">
        <v>1.2504</v>
      </c>
      <c r="J72" s="24">
        <f t="shared" si="17"/>
        <v>0</v>
      </c>
      <c r="K72" s="51"/>
      <c r="L72" s="51"/>
      <c r="M72" s="4"/>
      <c r="N72" s="60">
        <v>1.7372000000000001</v>
      </c>
      <c r="O72" s="24">
        <f t="shared" si="18"/>
        <v>0</v>
      </c>
      <c r="P72" s="4"/>
      <c r="Q72" s="61">
        <f t="shared" si="16"/>
        <v>0.71977895463964991</v>
      </c>
    </row>
    <row r="73" spans="2:17" ht="137.25" thickBot="1" x14ac:dyDescent="0.3">
      <c r="C73" s="94"/>
      <c r="D73" s="19"/>
      <c r="E73" s="15" t="s">
        <v>25</v>
      </c>
      <c r="F73" s="16" t="s">
        <v>13</v>
      </c>
      <c r="G73" s="104">
        <v>75.240967765902994</v>
      </c>
      <c r="H73" s="30">
        <v>0</v>
      </c>
      <c r="I73" s="42">
        <v>1.2504</v>
      </c>
      <c r="J73" s="24">
        <f t="shared" si="17"/>
        <v>0</v>
      </c>
      <c r="K73" s="51"/>
      <c r="L73" s="51"/>
      <c r="M73" s="4"/>
      <c r="N73" s="60">
        <v>1.7372000000000001</v>
      </c>
      <c r="O73" s="24">
        <f t="shared" si="18"/>
        <v>0</v>
      </c>
      <c r="P73" s="4"/>
      <c r="Q73" s="61">
        <f t="shared" si="16"/>
        <v>0.71977895463964991</v>
      </c>
    </row>
    <row r="74" spans="2:17" ht="15.75" thickBot="1" x14ac:dyDescent="0.3">
      <c r="C74" s="94"/>
      <c r="D74" s="19"/>
      <c r="E74" s="15" t="s">
        <v>26</v>
      </c>
      <c r="F74" s="16" t="s">
        <v>13</v>
      </c>
      <c r="G74" s="104">
        <v>75.481470184535596</v>
      </c>
      <c r="H74" s="30">
        <v>0</v>
      </c>
      <c r="I74" s="42">
        <v>1.2504</v>
      </c>
      <c r="J74" s="24">
        <f t="shared" si="17"/>
        <v>0</v>
      </c>
      <c r="K74" s="51"/>
      <c r="L74" s="51"/>
      <c r="M74" s="4"/>
      <c r="N74" s="60">
        <v>1.7372000000000001</v>
      </c>
      <c r="O74" s="24">
        <f t="shared" si="18"/>
        <v>0</v>
      </c>
      <c r="P74" s="4"/>
      <c r="Q74" s="61">
        <f t="shared" si="16"/>
        <v>0.71977895463964991</v>
      </c>
    </row>
    <row r="75" spans="2:17" ht="189.75" thickBot="1" x14ac:dyDescent="0.3">
      <c r="C75" s="94"/>
      <c r="D75" s="19"/>
      <c r="E75" s="15" t="s">
        <v>27</v>
      </c>
      <c r="F75" s="16" t="s">
        <v>13</v>
      </c>
      <c r="G75" s="104">
        <v>75.481470184535596</v>
      </c>
      <c r="H75" s="30">
        <v>0</v>
      </c>
      <c r="I75" s="42">
        <v>1.2504</v>
      </c>
      <c r="J75" s="24">
        <f t="shared" si="17"/>
        <v>0</v>
      </c>
      <c r="K75" s="51"/>
      <c r="L75" s="51"/>
      <c r="M75" s="4"/>
      <c r="N75" s="60">
        <v>1.7372000000000001</v>
      </c>
      <c r="O75" s="24">
        <f t="shared" si="18"/>
        <v>0</v>
      </c>
      <c r="P75" s="4"/>
      <c r="Q75" s="61">
        <f t="shared" si="16"/>
        <v>0.71977895463964991</v>
      </c>
    </row>
    <row r="76" spans="2:17" ht="210.75" thickBot="1" x14ac:dyDescent="0.3">
      <c r="C76" s="94"/>
      <c r="D76" s="19"/>
      <c r="E76" s="15" t="s">
        <v>28</v>
      </c>
      <c r="F76" s="16" t="s">
        <v>13</v>
      </c>
      <c r="G76" s="104">
        <v>75.806246081371896</v>
      </c>
      <c r="H76" s="30">
        <v>0</v>
      </c>
      <c r="I76" s="42">
        <v>1.2504</v>
      </c>
      <c r="J76" s="24">
        <f t="shared" si="17"/>
        <v>0</v>
      </c>
      <c r="K76" s="51"/>
      <c r="L76" s="51"/>
      <c r="M76" s="4"/>
      <c r="N76" s="60">
        <v>1.7372000000000001</v>
      </c>
      <c r="O76" s="24">
        <f t="shared" si="18"/>
        <v>0</v>
      </c>
      <c r="P76" s="4"/>
      <c r="Q76" s="61">
        <f t="shared" si="16"/>
        <v>0.71977895463964991</v>
      </c>
    </row>
    <row r="77" spans="2:17" ht="15.75" thickBot="1" x14ac:dyDescent="0.3">
      <c r="C77" s="94"/>
      <c r="D77" s="25">
        <v>2</v>
      </c>
      <c r="E77" s="26" t="s">
        <v>29</v>
      </c>
      <c r="F77" s="16"/>
      <c r="G77" s="18"/>
      <c r="H77" s="18"/>
      <c r="I77" s="42"/>
      <c r="J77" s="24"/>
      <c r="K77" s="51"/>
      <c r="L77" s="51"/>
      <c r="M77" s="4"/>
      <c r="N77" s="60"/>
      <c r="O77" s="24"/>
      <c r="P77" s="4"/>
      <c r="Q77" s="61"/>
    </row>
    <row r="78" spans="2:17" ht="15.75" thickBot="1" x14ac:dyDescent="0.3">
      <c r="C78" s="94"/>
      <c r="D78" s="19"/>
      <c r="E78" s="15" t="s">
        <v>20</v>
      </c>
      <c r="F78" s="16" t="s">
        <v>13</v>
      </c>
      <c r="G78" s="104">
        <v>75.535558648798599</v>
      </c>
      <c r="H78" s="30">
        <v>0</v>
      </c>
      <c r="I78" s="42">
        <v>1.4738</v>
      </c>
      <c r="J78" s="24">
        <f t="shared" si="17"/>
        <v>0</v>
      </c>
      <c r="K78" s="51"/>
      <c r="L78" s="51"/>
      <c r="M78" s="4"/>
      <c r="N78" s="60">
        <v>2.0476000000000001</v>
      </c>
      <c r="O78" s="24">
        <f t="shared" si="18"/>
        <v>0</v>
      </c>
      <c r="P78" s="4"/>
      <c r="Q78" s="61">
        <f t="shared" si="16"/>
        <v>0.71976948622777881</v>
      </c>
    </row>
    <row r="79" spans="2:17" ht="15.75" thickBot="1" x14ac:dyDescent="0.3">
      <c r="C79" s="94"/>
      <c r="D79" s="19"/>
      <c r="E79" s="15" t="s">
        <v>21</v>
      </c>
      <c r="F79" s="16" t="s">
        <v>13</v>
      </c>
      <c r="G79" s="104">
        <v>75.6954247295687</v>
      </c>
      <c r="H79" s="30">
        <v>0</v>
      </c>
      <c r="I79" s="42">
        <v>1.4738</v>
      </c>
      <c r="J79" s="24">
        <f t="shared" si="17"/>
        <v>0</v>
      </c>
      <c r="K79" s="51"/>
      <c r="L79" s="51"/>
      <c r="M79" s="4"/>
      <c r="N79" s="60">
        <v>2.0476000000000001</v>
      </c>
      <c r="O79" s="24">
        <f t="shared" si="18"/>
        <v>0</v>
      </c>
      <c r="P79" s="4"/>
      <c r="Q79" s="61">
        <f t="shared" si="16"/>
        <v>0.71976948622777881</v>
      </c>
    </row>
    <row r="80" spans="2:17" ht="168.75" thickBot="1" x14ac:dyDescent="0.3">
      <c r="C80" s="94"/>
      <c r="D80" s="19"/>
      <c r="E80" s="15" t="s">
        <v>22</v>
      </c>
      <c r="F80" s="16" t="s">
        <v>13</v>
      </c>
      <c r="G80" s="104">
        <v>75.140060227262396</v>
      </c>
      <c r="H80" s="30">
        <v>0</v>
      </c>
      <c r="I80" s="42">
        <v>1.4738</v>
      </c>
      <c r="J80" s="24">
        <f t="shared" si="17"/>
        <v>0</v>
      </c>
      <c r="K80" s="51"/>
      <c r="L80" s="51"/>
      <c r="M80" s="4"/>
      <c r="N80" s="60">
        <v>2.0476000000000001</v>
      </c>
      <c r="O80" s="24">
        <f t="shared" si="18"/>
        <v>0</v>
      </c>
      <c r="P80" s="4"/>
      <c r="Q80" s="61">
        <f t="shared" si="16"/>
        <v>0.71976948622777881</v>
      </c>
    </row>
    <row r="81" spans="2:17" ht="15.75" thickBot="1" x14ac:dyDescent="0.3">
      <c r="C81" s="94"/>
      <c r="D81" s="19"/>
      <c r="E81" s="15" t="s">
        <v>23</v>
      </c>
      <c r="F81" s="16" t="s">
        <v>13</v>
      </c>
      <c r="G81" s="104">
        <v>75.135966229063698</v>
      </c>
      <c r="H81" s="30">
        <v>0</v>
      </c>
      <c r="I81" s="42">
        <v>1.4738</v>
      </c>
      <c r="J81" s="24">
        <f t="shared" si="17"/>
        <v>0</v>
      </c>
      <c r="K81" s="51"/>
      <c r="L81" s="51"/>
      <c r="M81" s="4"/>
      <c r="N81" s="60">
        <v>2.0476000000000001</v>
      </c>
      <c r="O81" s="24">
        <f t="shared" si="18"/>
        <v>0</v>
      </c>
      <c r="P81" s="4"/>
      <c r="Q81" s="61">
        <f t="shared" si="16"/>
        <v>0.71976948622777881</v>
      </c>
    </row>
    <row r="82" spans="2:17" ht="53.25" thickBot="1" x14ac:dyDescent="0.3">
      <c r="C82" s="94"/>
      <c r="D82" s="19"/>
      <c r="E82" s="15" t="s">
        <v>24</v>
      </c>
      <c r="F82" s="16" t="s">
        <v>13</v>
      </c>
      <c r="G82" s="104">
        <v>75.371598569829999</v>
      </c>
      <c r="H82" s="30">
        <v>0</v>
      </c>
      <c r="I82" s="42">
        <v>1.4738</v>
      </c>
      <c r="J82" s="24">
        <f t="shared" si="17"/>
        <v>0</v>
      </c>
      <c r="K82" s="51"/>
      <c r="L82" s="51"/>
      <c r="M82" s="4"/>
      <c r="N82" s="60">
        <v>2.0476000000000001</v>
      </c>
      <c r="O82" s="24">
        <f t="shared" si="18"/>
        <v>0</v>
      </c>
      <c r="P82" s="4"/>
      <c r="Q82" s="61">
        <f t="shared" si="16"/>
        <v>0.71976948622777881</v>
      </c>
    </row>
    <row r="83" spans="2:17" ht="137.25" thickBot="1" x14ac:dyDescent="0.3">
      <c r="C83" s="94"/>
      <c r="D83" s="19"/>
      <c r="E83" s="15" t="s">
        <v>25</v>
      </c>
      <c r="F83" s="16" t="s">
        <v>13</v>
      </c>
      <c r="G83" s="104">
        <v>75.135966229063698</v>
      </c>
      <c r="H83" s="30">
        <v>0</v>
      </c>
      <c r="I83" s="42">
        <v>1.4738</v>
      </c>
      <c r="J83" s="24">
        <f t="shared" si="17"/>
        <v>0</v>
      </c>
      <c r="K83" s="51"/>
      <c r="L83" s="51"/>
      <c r="M83" s="4"/>
      <c r="N83" s="60">
        <v>2.0476000000000001</v>
      </c>
      <c r="O83" s="24">
        <f t="shared" si="18"/>
        <v>0</v>
      </c>
      <c r="P83" s="4"/>
      <c r="Q83" s="61">
        <f t="shared" si="16"/>
        <v>0.71976948622777881</v>
      </c>
    </row>
    <row r="84" spans="2:17" ht="15.75" thickBot="1" x14ac:dyDescent="0.3">
      <c r="C84" s="94"/>
      <c r="D84" s="19"/>
      <c r="E84" s="15" t="s">
        <v>26</v>
      </c>
      <c r="F84" s="16" t="s">
        <v>13</v>
      </c>
      <c r="G84" s="104">
        <v>75.135966229063698</v>
      </c>
      <c r="H84" s="30">
        <v>0</v>
      </c>
      <c r="I84" s="42">
        <v>1.4738</v>
      </c>
      <c r="J84" s="24">
        <f t="shared" si="17"/>
        <v>0</v>
      </c>
      <c r="K84" s="51"/>
      <c r="L84" s="68">
        <f>N84*0.75</f>
        <v>1.5357000000000001</v>
      </c>
      <c r="M84" s="4"/>
      <c r="N84" s="60">
        <v>2.0476000000000001</v>
      </c>
      <c r="O84" s="24">
        <f t="shared" si="18"/>
        <v>0</v>
      </c>
      <c r="P84" s="4"/>
      <c r="Q84" s="61">
        <f t="shared" si="16"/>
        <v>0.71976948622777881</v>
      </c>
    </row>
    <row r="85" spans="2:17" ht="189.75" thickBot="1" x14ac:dyDescent="0.3">
      <c r="C85" s="94"/>
      <c r="D85" s="19"/>
      <c r="E85" s="15" t="s">
        <v>27</v>
      </c>
      <c r="F85" s="16" t="s">
        <v>13</v>
      </c>
      <c r="G85" s="104">
        <v>75.135966229063698</v>
      </c>
      <c r="H85" s="30">
        <v>0</v>
      </c>
      <c r="I85" s="42">
        <v>1.4738</v>
      </c>
      <c r="J85" s="24">
        <f t="shared" si="17"/>
        <v>0</v>
      </c>
      <c r="K85" s="51"/>
      <c r="L85" s="51"/>
      <c r="M85" s="4"/>
      <c r="N85" s="60">
        <v>2.0476000000000001</v>
      </c>
      <c r="O85" s="24">
        <f t="shared" si="18"/>
        <v>0</v>
      </c>
      <c r="P85" s="4"/>
      <c r="Q85" s="61">
        <f t="shared" si="16"/>
        <v>0.71976948622777881</v>
      </c>
    </row>
    <row r="86" spans="2:17" ht="210.75" thickBot="1" x14ac:dyDescent="0.3">
      <c r="C86" s="95"/>
      <c r="D86" s="19"/>
      <c r="E86" s="15" t="s">
        <v>28</v>
      </c>
      <c r="F86" s="16" t="s">
        <v>13</v>
      </c>
      <c r="G86" s="104">
        <v>75.615564471373801</v>
      </c>
      <c r="H86" s="30">
        <v>0</v>
      </c>
      <c r="I86" s="42">
        <v>1.4738</v>
      </c>
      <c r="J86" s="24">
        <f>G86*H86*I86</f>
        <v>0</v>
      </c>
      <c r="K86" s="51"/>
      <c r="L86" s="51"/>
      <c r="M86" s="4"/>
      <c r="N86" s="60">
        <v>2.0476000000000001</v>
      </c>
      <c r="O86" s="24">
        <f>G86*H86*N86</f>
        <v>0</v>
      </c>
      <c r="P86" s="4"/>
      <c r="Q86" s="61">
        <f t="shared" si="16"/>
        <v>0.71976948622777881</v>
      </c>
    </row>
    <row r="87" spans="2:17" ht="15.75" thickBot="1" x14ac:dyDescent="0.3">
      <c r="I87" s="46" t="s">
        <v>63</v>
      </c>
      <c r="J87" s="47">
        <f>SUM(J68:J86)</f>
        <v>0</v>
      </c>
      <c r="K87" s="56"/>
      <c r="L87" s="56"/>
      <c r="M87" s="4"/>
      <c r="N87" s="46" t="s">
        <v>63</v>
      </c>
      <c r="O87" s="47">
        <f>SUM(O68:O86)</f>
        <v>0</v>
      </c>
      <c r="P87" s="4"/>
    </row>
    <row r="88" spans="2:17" ht="15.75" thickBot="1" x14ac:dyDescent="0.3">
      <c r="C88" s="82" t="s">
        <v>83</v>
      </c>
      <c r="D88" s="82"/>
      <c r="E88" s="82"/>
      <c r="M88" s="4"/>
      <c r="P88" s="4"/>
    </row>
    <row r="89" spans="2:17" ht="57" customHeight="1" thickBot="1" x14ac:dyDescent="0.3">
      <c r="B89" s="76" t="s">
        <v>30</v>
      </c>
      <c r="C89" s="71" t="s">
        <v>0</v>
      </c>
      <c r="D89" s="72" t="s">
        <v>1</v>
      </c>
      <c r="E89" s="73" t="s">
        <v>2</v>
      </c>
      <c r="F89" s="10" t="s">
        <v>3</v>
      </c>
      <c r="G89" s="11" t="s">
        <v>4</v>
      </c>
      <c r="H89" s="12" t="s">
        <v>17</v>
      </c>
      <c r="I89" s="12" t="s">
        <v>65</v>
      </c>
      <c r="J89" s="12" t="s">
        <v>66</v>
      </c>
      <c r="K89" s="6"/>
      <c r="L89" s="6"/>
      <c r="M89" s="4"/>
      <c r="N89" s="12" t="s">
        <v>67</v>
      </c>
      <c r="O89" s="12" t="s">
        <v>68</v>
      </c>
      <c r="P89" s="4"/>
    </row>
    <row r="90" spans="2:17" ht="53.25" thickBot="1" x14ac:dyDescent="0.3">
      <c r="B90" s="77"/>
      <c r="C90" s="79" t="s">
        <v>64</v>
      </c>
      <c r="D90" s="19">
        <v>1</v>
      </c>
      <c r="E90" s="15" t="s">
        <v>69</v>
      </c>
      <c r="F90" s="16" t="s">
        <v>9</v>
      </c>
      <c r="G90" s="14">
        <v>12</v>
      </c>
      <c r="H90" s="74">
        <v>0</v>
      </c>
      <c r="I90" s="42">
        <v>8.9999999999999998E-4</v>
      </c>
      <c r="J90" s="75">
        <f>I90*H90*G90</f>
        <v>0</v>
      </c>
      <c r="M90" s="4"/>
      <c r="N90" s="59">
        <v>1.1000000000000001E-3</v>
      </c>
      <c r="O90" s="75">
        <f>N90*H90*G90</f>
        <v>0</v>
      </c>
      <c r="P90" s="4"/>
    </row>
    <row r="91" spans="2:17" ht="21.75" thickBot="1" x14ac:dyDescent="0.3">
      <c r="B91" s="77"/>
      <c r="C91" s="80"/>
      <c r="D91" s="19">
        <v>2</v>
      </c>
      <c r="E91" s="15" t="s">
        <v>87</v>
      </c>
      <c r="F91" s="16" t="s">
        <v>9</v>
      </c>
      <c r="G91" s="14">
        <v>1</v>
      </c>
      <c r="H91" s="74">
        <v>0</v>
      </c>
      <c r="I91" s="42">
        <v>2.0999999999999999E-3</v>
      </c>
      <c r="J91" s="75">
        <f t="shared" ref="J91:J101" si="19">I91*H91*G91</f>
        <v>0</v>
      </c>
      <c r="M91" s="4"/>
      <c r="N91" s="60">
        <v>2.5000000000000001E-3</v>
      </c>
      <c r="O91" s="75">
        <f t="shared" ref="O91:O101" si="20">N91*H91*G91</f>
        <v>0</v>
      </c>
      <c r="P91" s="4"/>
    </row>
    <row r="92" spans="2:17" ht="15.75" thickBot="1" x14ac:dyDescent="0.3">
      <c r="B92" s="77"/>
      <c r="C92" s="80"/>
      <c r="D92" s="19">
        <v>3</v>
      </c>
      <c r="E92" s="15" t="s">
        <v>70</v>
      </c>
      <c r="F92" s="16" t="s">
        <v>13</v>
      </c>
      <c r="G92" s="14">
        <v>1</v>
      </c>
      <c r="H92" s="74">
        <v>0</v>
      </c>
      <c r="I92" s="42">
        <v>1.04E-2</v>
      </c>
      <c r="J92" s="75">
        <f t="shared" si="19"/>
        <v>0</v>
      </c>
      <c r="M92" s="4"/>
      <c r="N92" s="60">
        <v>1.44E-2</v>
      </c>
      <c r="O92" s="75">
        <f t="shared" si="20"/>
        <v>0</v>
      </c>
      <c r="P92" s="4"/>
    </row>
    <row r="93" spans="2:17" ht="15.75" thickBot="1" x14ac:dyDescent="0.3">
      <c r="B93" s="78"/>
      <c r="C93" s="80"/>
      <c r="D93" s="19">
        <v>4</v>
      </c>
      <c r="E93" s="15" t="s">
        <v>71</v>
      </c>
      <c r="F93" s="16" t="s">
        <v>13</v>
      </c>
      <c r="G93" s="14">
        <v>1</v>
      </c>
      <c r="H93" s="74">
        <v>0</v>
      </c>
      <c r="I93" s="42">
        <v>4.1500000000000002E-2</v>
      </c>
      <c r="J93" s="75">
        <f t="shared" si="19"/>
        <v>0</v>
      </c>
      <c r="M93" s="4"/>
      <c r="N93" s="60">
        <v>5.7700000000000001E-2</v>
      </c>
      <c r="O93" s="75">
        <f t="shared" si="20"/>
        <v>0</v>
      </c>
      <c r="P93" s="4"/>
    </row>
    <row r="94" spans="2:17" ht="15.75" thickBot="1" x14ac:dyDescent="0.3">
      <c r="B94" s="27"/>
      <c r="C94" s="80"/>
      <c r="D94" s="19">
        <v>5</v>
      </c>
      <c r="E94" s="15" t="s">
        <v>72</v>
      </c>
      <c r="F94" s="16" t="s">
        <v>13</v>
      </c>
      <c r="G94" s="14">
        <v>1</v>
      </c>
      <c r="H94" s="74">
        <v>0</v>
      </c>
      <c r="I94" s="42">
        <v>9.3399999999999997E-2</v>
      </c>
      <c r="J94" s="75">
        <f t="shared" si="19"/>
        <v>0</v>
      </c>
      <c r="M94" s="4"/>
      <c r="N94" s="60">
        <v>0.1298</v>
      </c>
      <c r="O94" s="75">
        <f t="shared" si="20"/>
        <v>0</v>
      </c>
      <c r="P94" s="4"/>
    </row>
    <row r="95" spans="2:17" ht="15.75" thickBot="1" x14ac:dyDescent="0.3">
      <c r="B95" s="27"/>
      <c r="C95" s="80"/>
      <c r="D95" s="19">
        <v>6</v>
      </c>
      <c r="E95" s="15" t="s">
        <v>73</v>
      </c>
      <c r="F95" s="16" t="s">
        <v>13</v>
      </c>
      <c r="G95" s="14">
        <v>1</v>
      </c>
      <c r="H95" s="74">
        <v>0</v>
      </c>
      <c r="I95" s="42">
        <v>9.3399999999999997E-2</v>
      </c>
      <c r="J95" s="75">
        <f t="shared" si="19"/>
        <v>0</v>
      </c>
      <c r="M95" s="4"/>
      <c r="N95" s="60">
        <v>0.1298</v>
      </c>
      <c r="O95" s="75">
        <f t="shared" si="20"/>
        <v>0</v>
      </c>
      <c r="P95" s="4"/>
    </row>
    <row r="96" spans="2:17" ht="15.75" thickBot="1" x14ac:dyDescent="0.3">
      <c r="B96" s="27"/>
      <c r="C96" s="80"/>
      <c r="D96" s="19">
        <v>7</v>
      </c>
      <c r="E96" s="15" t="s">
        <v>74</v>
      </c>
      <c r="F96" s="16" t="s">
        <v>13</v>
      </c>
      <c r="G96" s="14">
        <v>1</v>
      </c>
      <c r="H96" s="74">
        <v>0</v>
      </c>
      <c r="I96" s="42">
        <v>9.3399999999999997E-2</v>
      </c>
      <c r="J96" s="75">
        <f t="shared" si="19"/>
        <v>0</v>
      </c>
      <c r="M96" s="4"/>
      <c r="N96" s="60">
        <v>0.1298</v>
      </c>
      <c r="O96" s="75">
        <f t="shared" si="20"/>
        <v>0</v>
      </c>
      <c r="P96" s="4"/>
    </row>
    <row r="97" spans="2:16" ht="21.75" thickBot="1" x14ac:dyDescent="0.3">
      <c r="B97" s="27"/>
      <c r="C97" s="80"/>
      <c r="D97" s="19">
        <v>8</v>
      </c>
      <c r="E97" s="15" t="s">
        <v>75</v>
      </c>
      <c r="F97" s="16" t="s">
        <v>13</v>
      </c>
      <c r="G97" s="14">
        <v>1</v>
      </c>
      <c r="H97" s="74">
        <v>0</v>
      </c>
      <c r="I97" s="42">
        <v>1.04E-2</v>
      </c>
      <c r="J97" s="75">
        <f t="shared" si="19"/>
        <v>0</v>
      </c>
      <c r="M97" s="4"/>
      <c r="N97" s="60">
        <v>1.2500000000000001E-2</v>
      </c>
      <c r="O97" s="75">
        <f t="shared" si="20"/>
        <v>0</v>
      </c>
      <c r="P97" s="4"/>
    </row>
    <row r="98" spans="2:16" ht="21.75" thickBot="1" x14ac:dyDescent="0.3">
      <c r="B98" s="27"/>
      <c r="C98" s="80"/>
      <c r="D98" s="19">
        <v>9</v>
      </c>
      <c r="E98" s="15" t="s">
        <v>76</v>
      </c>
      <c r="F98" s="16" t="s">
        <v>13</v>
      </c>
      <c r="G98" s="14">
        <v>1</v>
      </c>
      <c r="H98" s="74">
        <v>0</v>
      </c>
      <c r="I98" s="42">
        <v>9.3399999999999997E-2</v>
      </c>
      <c r="J98" s="75">
        <f t="shared" si="19"/>
        <v>0</v>
      </c>
      <c r="M98" s="4"/>
      <c r="N98" s="60">
        <v>0.1123</v>
      </c>
      <c r="O98" s="75">
        <f t="shared" si="20"/>
        <v>0</v>
      </c>
      <c r="P98" s="4"/>
    </row>
    <row r="99" spans="2:16" ht="21.75" thickBot="1" x14ac:dyDescent="0.3">
      <c r="B99" s="27"/>
      <c r="C99" s="80"/>
      <c r="D99" s="19">
        <v>10</v>
      </c>
      <c r="E99" s="15" t="s">
        <v>77</v>
      </c>
      <c r="F99" s="16" t="s">
        <v>13</v>
      </c>
      <c r="G99" s="14">
        <v>1</v>
      </c>
      <c r="H99" s="74">
        <v>0</v>
      </c>
      <c r="I99" s="42">
        <v>1.04E-2</v>
      </c>
      <c r="J99" s="75">
        <f t="shared" si="19"/>
        <v>0</v>
      </c>
      <c r="M99" s="4"/>
      <c r="N99" s="60">
        <v>1.2500000000000001E-2</v>
      </c>
      <c r="O99" s="75">
        <f t="shared" si="20"/>
        <v>0</v>
      </c>
      <c r="P99" s="4"/>
    </row>
    <row r="100" spans="2:16" ht="21.75" thickBot="1" x14ac:dyDescent="0.3">
      <c r="B100" s="27"/>
      <c r="C100" s="80"/>
      <c r="D100" s="19">
        <v>11</v>
      </c>
      <c r="E100" s="15" t="s">
        <v>78</v>
      </c>
      <c r="F100" s="16" t="s">
        <v>13</v>
      </c>
      <c r="G100" s="14">
        <v>1</v>
      </c>
      <c r="H100" s="74">
        <v>0</v>
      </c>
      <c r="I100" s="42">
        <v>9.3399999999999997E-2</v>
      </c>
      <c r="J100" s="75">
        <f t="shared" si="19"/>
        <v>0</v>
      </c>
      <c r="M100" s="4"/>
      <c r="N100" s="60">
        <v>0.1123</v>
      </c>
      <c r="O100" s="75">
        <f t="shared" si="20"/>
        <v>0</v>
      </c>
      <c r="P100" s="4"/>
    </row>
    <row r="101" spans="2:16" ht="21.75" thickBot="1" x14ac:dyDescent="0.3">
      <c r="B101" s="27"/>
      <c r="C101" s="81"/>
      <c r="D101" s="19">
        <v>12</v>
      </c>
      <c r="E101" s="15" t="s">
        <v>79</v>
      </c>
      <c r="F101" s="16" t="s">
        <v>13</v>
      </c>
      <c r="G101" s="14">
        <v>1</v>
      </c>
      <c r="H101" s="74">
        <v>0</v>
      </c>
      <c r="I101" s="42">
        <v>9.3200000000000005E-2</v>
      </c>
      <c r="J101" s="75">
        <f t="shared" si="19"/>
        <v>0</v>
      </c>
      <c r="M101" s="4"/>
      <c r="N101" s="60">
        <v>0.112</v>
      </c>
      <c r="O101" s="75">
        <f t="shared" si="20"/>
        <v>0</v>
      </c>
      <c r="P101" s="4"/>
    </row>
    <row r="102" spans="2:16" ht="15.75" thickBot="1" x14ac:dyDescent="0.3">
      <c r="B102" s="27"/>
      <c r="I102" s="46" t="s">
        <v>80</v>
      </c>
      <c r="J102" s="47">
        <f>SUM(J90:J101)</f>
        <v>0</v>
      </c>
      <c r="M102" s="4"/>
      <c r="N102" s="46" t="s">
        <v>80</v>
      </c>
      <c r="O102" s="47">
        <f>SUM(O90:O101)</f>
        <v>0</v>
      </c>
      <c r="P102" s="4"/>
    </row>
    <row r="103" spans="2:16" x14ac:dyDescent="0.25">
      <c r="B103" s="27"/>
      <c r="M103" s="4"/>
      <c r="P103" s="4"/>
    </row>
    <row r="104" spans="2:16" ht="15.75" thickBot="1" x14ac:dyDescent="0.3">
      <c r="B104" s="27"/>
      <c r="M104" s="4"/>
      <c r="P104" s="4"/>
    </row>
    <row r="105" spans="2:16" ht="15.75" thickBot="1" x14ac:dyDescent="0.3">
      <c r="B105" s="27"/>
      <c r="I105" s="46" t="s">
        <v>81</v>
      </c>
      <c r="J105" s="48">
        <f>J15+J23+J31+J39+J47+J55+J63+J87+J102</f>
        <v>0</v>
      </c>
      <c r="K105" s="55"/>
      <c r="L105" s="55"/>
      <c r="M105" s="4"/>
      <c r="N105" s="46" t="s">
        <v>81</v>
      </c>
      <c r="O105" s="48">
        <f>O15+O23+O31+O39+O47+O55+O63+O87+O102</f>
        <v>0</v>
      </c>
      <c r="P105" s="4"/>
    </row>
    <row r="106" spans="2:16" x14ac:dyDescent="0.25">
      <c r="M106" s="4"/>
      <c r="P106" s="4"/>
    </row>
    <row r="107" spans="2:16" x14ac:dyDescent="0.25">
      <c r="H107" s="28" t="s">
        <v>51</v>
      </c>
      <c r="I107" s="40" t="s">
        <v>52</v>
      </c>
      <c r="J107" s="45">
        <f>'Contrato Embratel'!I96</f>
        <v>0</v>
      </c>
      <c r="M107" s="4"/>
      <c r="P107" s="4"/>
    </row>
    <row r="108" spans="2:16" ht="15.75" thickBot="1" x14ac:dyDescent="0.3">
      <c r="I108" s="40" t="s">
        <v>53</v>
      </c>
      <c r="J108" s="45">
        <f>'Contrato CTBC'!I18</f>
        <v>0</v>
      </c>
      <c r="M108" s="4"/>
      <c r="P108" s="4"/>
    </row>
    <row r="109" spans="2:16" ht="15.75" thickBot="1" x14ac:dyDescent="0.3">
      <c r="I109" s="46" t="s">
        <v>54</v>
      </c>
      <c r="J109" s="48">
        <f>SUM(J107:J108)</f>
        <v>0</v>
      </c>
    </row>
    <row r="110" spans="2:16" x14ac:dyDescent="0.25">
      <c r="I110" s="40"/>
      <c r="J110" s="45" t="b">
        <f>J105=J109</f>
        <v>1</v>
      </c>
    </row>
  </sheetData>
  <mergeCells count="27">
    <mergeCell ref="C88:E88"/>
    <mergeCell ref="B57:B62"/>
    <mergeCell ref="C58:C62"/>
    <mergeCell ref="C65:E65"/>
    <mergeCell ref="B66:B69"/>
    <mergeCell ref="C67:C86"/>
    <mergeCell ref="C42:C46"/>
    <mergeCell ref="C48:E48"/>
    <mergeCell ref="B49:B54"/>
    <mergeCell ref="C50:C54"/>
    <mergeCell ref="C56:E56"/>
    <mergeCell ref="B89:B93"/>
    <mergeCell ref="C90:C101"/>
    <mergeCell ref="C8:E8"/>
    <mergeCell ref="B9:B14"/>
    <mergeCell ref="C10:C14"/>
    <mergeCell ref="C16:E16"/>
    <mergeCell ref="B17:B22"/>
    <mergeCell ref="C18:C22"/>
    <mergeCell ref="C24:E24"/>
    <mergeCell ref="B25:B30"/>
    <mergeCell ref="C26:C30"/>
    <mergeCell ref="C32:E32"/>
    <mergeCell ref="B33:B38"/>
    <mergeCell ref="C34:C38"/>
    <mergeCell ref="C40:E40"/>
    <mergeCell ref="B41:B46"/>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6"/>
  <sheetViews>
    <sheetView workbookViewId="0">
      <selection activeCell="B1" sqref="B1"/>
    </sheetView>
  </sheetViews>
  <sheetFormatPr defaultRowHeight="15" x14ac:dyDescent="0.25"/>
  <cols>
    <col min="1" max="1" width="9.140625" style="6"/>
    <col min="2" max="2" width="17.85546875" style="27" customWidth="1"/>
    <col min="3" max="3" width="7" style="5" customWidth="1"/>
    <col min="4" max="4" width="36.28515625" style="27" customWidth="1"/>
    <col min="5" max="5" width="12.5703125" style="27" customWidth="1"/>
    <col min="6" max="6" width="10.42578125" style="5" customWidth="1"/>
    <col min="7" max="7" width="15.7109375" style="28" customWidth="1"/>
    <col min="8" max="9" width="12.42578125" style="29" customWidth="1"/>
    <col min="10" max="10" width="4.42578125" style="6" customWidth="1"/>
    <col min="11" max="11" width="11.85546875" style="6" customWidth="1"/>
    <col min="12" max="12" width="3.28515625" style="6" customWidth="1"/>
    <col min="13" max="13" width="12.85546875" style="6" customWidth="1"/>
    <col min="14" max="14" width="12.7109375" style="6" bestFit="1" customWidth="1"/>
    <col min="15" max="16384" width="9.140625" style="6"/>
  </cols>
  <sheetData>
    <row r="1" spans="2:15" ht="15.75" x14ac:dyDescent="0.25">
      <c r="B1" s="34" t="s">
        <v>50</v>
      </c>
    </row>
    <row r="2" spans="2:15" x14ac:dyDescent="0.25">
      <c r="B2" s="32"/>
    </row>
    <row r="3" spans="2:15" ht="15.75" thickBot="1" x14ac:dyDescent="0.3">
      <c r="B3" s="32" t="s">
        <v>49</v>
      </c>
    </row>
    <row r="4" spans="2:15" x14ac:dyDescent="0.25">
      <c r="B4" s="35" t="s">
        <v>85</v>
      </c>
      <c r="F4" s="96" t="s">
        <v>55</v>
      </c>
      <c r="G4" s="97"/>
      <c r="H4" s="97"/>
      <c r="I4" s="98"/>
    </row>
    <row r="5" spans="2:15" ht="15.75" thickBot="1" x14ac:dyDescent="0.3">
      <c r="B5" s="36" t="s">
        <v>31</v>
      </c>
      <c r="F5" s="99"/>
      <c r="G5" s="100"/>
      <c r="H5" s="100"/>
      <c r="I5" s="101"/>
    </row>
    <row r="6" spans="2:15" x14ac:dyDescent="0.25">
      <c r="B6" s="37" t="s">
        <v>32</v>
      </c>
    </row>
    <row r="7" spans="2:15" x14ac:dyDescent="0.25">
      <c r="B7" s="37" t="s">
        <v>33</v>
      </c>
    </row>
    <row r="9" spans="2:15" ht="15.75" thickBot="1" x14ac:dyDescent="0.3">
      <c r="B9" s="82" t="s">
        <v>56</v>
      </c>
      <c r="C9" s="82"/>
      <c r="D9" s="82"/>
      <c r="E9" s="1"/>
      <c r="F9" s="2"/>
      <c r="G9" s="3"/>
      <c r="H9" s="40"/>
      <c r="I9" s="45"/>
      <c r="J9" s="53"/>
      <c r="K9" s="53"/>
      <c r="L9" s="4"/>
      <c r="M9" s="40"/>
      <c r="N9" s="45"/>
      <c r="O9" s="4"/>
    </row>
    <row r="10" spans="2:15" ht="42.95" customHeight="1" thickBot="1" x14ac:dyDescent="0.3">
      <c r="B10" s="7" t="s">
        <v>0</v>
      </c>
      <c r="C10" s="8" t="s">
        <v>1</v>
      </c>
      <c r="D10" s="9" t="s">
        <v>2</v>
      </c>
      <c r="E10" s="10" t="s">
        <v>3</v>
      </c>
      <c r="F10" s="11" t="s">
        <v>4</v>
      </c>
      <c r="G10" s="12" t="s">
        <v>5</v>
      </c>
      <c r="H10" s="41" t="s">
        <v>36</v>
      </c>
      <c r="I10" s="13" t="s">
        <v>34</v>
      </c>
      <c r="J10" s="54"/>
      <c r="K10" s="54"/>
      <c r="L10" s="4"/>
      <c r="M10" s="49" t="s">
        <v>6</v>
      </c>
      <c r="N10" s="13" t="s">
        <v>34</v>
      </c>
      <c r="O10" s="4"/>
    </row>
    <row r="11" spans="2:15" ht="15.75" thickBot="1" x14ac:dyDescent="0.3">
      <c r="B11" s="79" t="s">
        <v>7</v>
      </c>
      <c r="C11" s="14">
        <v>1</v>
      </c>
      <c r="D11" s="15" t="s">
        <v>8</v>
      </c>
      <c r="E11" s="16" t="s">
        <v>9</v>
      </c>
      <c r="F11" s="31">
        <f>'todos os lotes'!G10</f>
        <v>12</v>
      </c>
      <c r="G11" s="69">
        <f>'todos os lotes'!H10</f>
        <v>0</v>
      </c>
      <c r="H11" s="38">
        <v>0</v>
      </c>
      <c r="I11" s="17">
        <f>F11*G11*H11</f>
        <v>0</v>
      </c>
      <c r="J11" s="51"/>
      <c r="K11" s="51"/>
      <c r="L11" s="4"/>
      <c r="M11" s="50">
        <v>0</v>
      </c>
      <c r="N11" s="17">
        <f>F11*G11*M11</f>
        <v>0</v>
      </c>
      <c r="O11" s="4"/>
    </row>
    <row r="12" spans="2:15" ht="15.75" thickBot="1" x14ac:dyDescent="0.3">
      <c r="B12" s="80"/>
      <c r="C12" s="14">
        <v>2</v>
      </c>
      <c r="D12" s="15" t="s">
        <v>10</v>
      </c>
      <c r="E12" s="16" t="s">
        <v>9</v>
      </c>
      <c r="F12" s="31">
        <f>'todos os lotes'!G11</f>
        <v>12</v>
      </c>
      <c r="G12" s="69">
        <f>'todos os lotes'!H11</f>
        <v>0</v>
      </c>
      <c r="H12" s="38">
        <v>0</v>
      </c>
      <c r="I12" s="17">
        <f t="shared" ref="I12:I15" si="0">F12*G12*H12</f>
        <v>0</v>
      </c>
      <c r="J12" s="51"/>
      <c r="K12" s="51"/>
      <c r="L12" s="4"/>
      <c r="M12" s="50">
        <v>0</v>
      </c>
      <c r="N12" s="17">
        <f t="shared" ref="N12:N15" si="1">F12*G12*M12</f>
        <v>0</v>
      </c>
      <c r="O12" s="4"/>
    </row>
    <row r="13" spans="2:15" ht="21.75" thickBot="1" x14ac:dyDescent="0.3">
      <c r="B13" s="80"/>
      <c r="C13" s="14">
        <v>3</v>
      </c>
      <c r="D13" s="15" t="s">
        <v>11</v>
      </c>
      <c r="E13" s="16" t="s">
        <v>9</v>
      </c>
      <c r="F13" s="31">
        <f>'todos os lotes'!G12</f>
        <v>1</v>
      </c>
      <c r="G13" s="69">
        <f>'todos os lotes'!H12</f>
        <v>0</v>
      </c>
      <c r="H13" s="38">
        <v>0</v>
      </c>
      <c r="I13" s="17">
        <f t="shared" si="0"/>
        <v>0</v>
      </c>
      <c r="J13" s="51"/>
      <c r="K13" s="51"/>
      <c r="L13" s="4"/>
      <c r="M13" s="50">
        <v>0</v>
      </c>
      <c r="N13" s="17">
        <f t="shared" si="1"/>
        <v>0</v>
      </c>
      <c r="O13" s="4"/>
    </row>
    <row r="14" spans="2:15" ht="15.75" thickBot="1" x14ac:dyDescent="0.3">
      <c r="B14" s="80"/>
      <c r="C14" s="19">
        <v>4</v>
      </c>
      <c r="D14" s="15" t="s">
        <v>12</v>
      </c>
      <c r="E14" s="16" t="s">
        <v>13</v>
      </c>
      <c r="F14" s="69">
        <f>'todos os lotes'!G13</f>
        <v>120000</v>
      </c>
      <c r="G14" s="69">
        <f>'todos os lotes'!H13</f>
        <v>0</v>
      </c>
      <c r="H14" s="38">
        <v>1.04E-2</v>
      </c>
      <c r="I14" s="17">
        <f t="shared" si="0"/>
        <v>0</v>
      </c>
      <c r="J14" s="51"/>
      <c r="K14" s="51"/>
      <c r="L14" s="4"/>
      <c r="M14" s="50">
        <v>1.44E-2</v>
      </c>
      <c r="N14" s="17">
        <f t="shared" si="1"/>
        <v>0</v>
      </c>
      <c r="O14" s="4"/>
    </row>
    <row r="15" spans="2:15" ht="15.75" thickBot="1" x14ac:dyDescent="0.3">
      <c r="B15" s="86"/>
      <c r="C15" s="19">
        <v>5</v>
      </c>
      <c r="D15" s="15" t="s">
        <v>14</v>
      </c>
      <c r="E15" s="16" t="s">
        <v>13</v>
      </c>
      <c r="F15" s="69">
        <f>'todos os lotes'!G14</f>
        <v>30000</v>
      </c>
      <c r="G15" s="69">
        <f>'todos os lotes'!H14</f>
        <v>0</v>
      </c>
      <c r="H15" s="38">
        <v>4.9099999999999998E-2</v>
      </c>
      <c r="I15" s="17">
        <f t="shared" si="0"/>
        <v>0</v>
      </c>
      <c r="J15" s="51"/>
      <c r="K15" s="51"/>
      <c r="L15" s="4"/>
      <c r="M15" s="50">
        <v>6.8199999999999997E-2</v>
      </c>
      <c r="N15" s="17">
        <f t="shared" si="1"/>
        <v>0</v>
      </c>
      <c r="O15" s="4"/>
    </row>
    <row r="16" spans="2:15" ht="15.75" thickBot="1" x14ac:dyDescent="0.3">
      <c r="B16" s="20"/>
      <c r="C16" s="2"/>
      <c r="D16" s="20"/>
      <c r="E16" s="20"/>
      <c r="F16" s="21"/>
      <c r="G16" s="22"/>
      <c r="H16" s="46" t="s">
        <v>37</v>
      </c>
      <c r="I16" s="43">
        <f>SUM(I11:I15)</f>
        <v>0</v>
      </c>
      <c r="J16" s="55"/>
      <c r="K16" s="55"/>
      <c r="L16" s="4"/>
      <c r="M16" s="46" t="s">
        <v>37</v>
      </c>
      <c r="N16" s="43">
        <f>SUM(N11:N15)</f>
        <v>0</v>
      </c>
      <c r="O16" s="4"/>
    </row>
    <row r="17" spans="2:15" ht="15.75" thickBot="1" x14ac:dyDescent="0.3">
      <c r="B17" s="82" t="s">
        <v>15</v>
      </c>
      <c r="C17" s="82"/>
      <c r="D17" s="82"/>
      <c r="E17" s="1"/>
      <c r="F17" s="2"/>
      <c r="G17" s="3"/>
      <c r="H17" s="40"/>
      <c r="I17" s="45"/>
      <c r="J17" s="53"/>
      <c r="K17" s="53"/>
      <c r="L17" s="4"/>
      <c r="M17" s="40"/>
      <c r="N17" s="45"/>
      <c r="O17" s="4"/>
    </row>
    <row r="18" spans="2:15" ht="42.95" customHeight="1" thickBot="1" x14ac:dyDescent="0.3">
      <c r="B18" s="7" t="s">
        <v>0</v>
      </c>
      <c r="C18" s="8" t="s">
        <v>1</v>
      </c>
      <c r="D18" s="9" t="s">
        <v>2</v>
      </c>
      <c r="E18" s="10" t="s">
        <v>3</v>
      </c>
      <c r="F18" s="11" t="s">
        <v>4</v>
      </c>
      <c r="G18" s="12" t="s">
        <v>5</v>
      </c>
      <c r="H18" s="41" t="s">
        <v>36</v>
      </c>
      <c r="I18" s="13" t="s">
        <v>34</v>
      </c>
      <c r="J18" s="54"/>
      <c r="K18" s="54"/>
      <c r="L18" s="4"/>
      <c r="M18" s="49" t="s">
        <v>6</v>
      </c>
      <c r="N18" s="13" t="s">
        <v>34</v>
      </c>
      <c r="O18" s="4"/>
    </row>
    <row r="19" spans="2:15" ht="15.75" thickBot="1" x14ac:dyDescent="0.3">
      <c r="B19" s="79" t="s">
        <v>7</v>
      </c>
      <c r="C19" s="14">
        <v>1</v>
      </c>
      <c r="D19" s="15" t="s">
        <v>8</v>
      </c>
      <c r="E19" s="16" t="s">
        <v>9</v>
      </c>
      <c r="F19" s="31">
        <f>'todos os lotes'!G18</f>
        <v>12</v>
      </c>
      <c r="G19" s="69">
        <f>'todos os lotes'!H18</f>
        <v>0</v>
      </c>
      <c r="H19" s="38">
        <v>0</v>
      </c>
      <c r="I19" s="17">
        <f>F19*G19*H19</f>
        <v>0</v>
      </c>
      <c r="J19" s="51"/>
      <c r="K19" s="51"/>
      <c r="L19" s="4"/>
      <c r="M19" s="50">
        <v>0</v>
      </c>
      <c r="N19" s="17">
        <f t="shared" ref="N19:N23" si="2">F19*G19*M19</f>
        <v>0</v>
      </c>
      <c r="O19" s="4"/>
    </row>
    <row r="20" spans="2:15" ht="15.75" thickBot="1" x14ac:dyDescent="0.3">
      <c r="B20" s="80"/>
      <c r="C20" s="14">
        <v>2</v>
      </c>
      <c r="D20" s="15" t="s">
        <v>10</v>
      </c>
      <c r="E20" s="16" t="s">
        <v>9</v>
      </c>
      <c r="F20" s="31">
        <f>'todos os lotes'!G19</f>
        <v>12</v>
      </c>
      <c r="G20" s="69">
        <f>'todos os lotes'!H19</f>
        <v>0</v>
      </c>
      <c r="H20" s="38">
        <v>0</v>
      </c>
      <c r="I20" s="17">
        <f t="shared" ref="I20:I23" si="3">F20*G20*H20</f>
        <v>0</v>
      </c>
      <c r="J20" s="51"/>
      <c r="K20" s="51"/>
      <c r="L20" s="4"/>
      <c r="M20" s="50">
        <v>0</v>
      </c>
      <c r="N20" s="17">
        <f t="shared" si="2"/>
        <v>0</v>
      </c>
      <c r="O20" s="4"/>
    </row>
    <row r="21" spans="2:15" ht="21.75" thickBot="1" x14ac:dyDescent="0.3">
      <c r="B21" s="80"/>
      <c r="C21" s="14">
        <v>3</v>
      </c>
      <c r="D21" s="15" t="s">
        <v>11</v>
      </c>
      <c r="E21" s="16" t="s">
        <v>9</v>
      </c>
      <c r="F21" s="31">
        <f>'todos os lotes'!G20</f>
        <v>1</v>
      </c>
      <c r="G21" s="69">
        <f>'todos os lotes'!H20</f>
        <v>0</v>
      </c>
      <c r="H21" s="38">
        <v>0</v>
      </c>
      <c r="I21" s="17">
        <f t="shared" si="3"/>
        <v>0</v>
      </c>
      <c r="J21" s="51"/>
      <c r="K21" s="51"/>
      <c r="L21" s="4"/>
      <c r="M21" s="50">
        <v>0</v>
      </c>
      <c r="N21" s="17">
        <f t="shared" si="2"/>
        <v>0</v>
      </c>
      <c r="O21" s="4"/>
    </row>
    <row r="22" spans="2:15" ht="15.75" thickBot="1" x14ac:dyDescent="0.3">
      <c r="B22" s="80"/>
      <c r="C22" s="19">
        <v>4</v>
      </c>
      <c r="D22" s="15" t="s">
        <v>12</v>
      </c>
      <c r="E22" s="16" t="s">
        <v>13</v>
      </c>
      <c r="F22" s="69">
        <f>'todos os lotes'!G21</f>
        <v>118631.574193548</v>
      </c>
      <c r="G22" s="69">
        <f>'todos os lotes'!H21</f>
        <v>0</v>
      </c>
      <c r="H22" s="38">
        <v>1.04E-2</v>
      </c>
      <c r="I22" s="17">
        <f>F22*G22*H22</f>
        <v>0</v>
      </c>
      <c r="J22" s="51"/>
      <c r="K22" s="51"/>
      <c r="L22" s="4"/>
      <c r="M22" s="50">
        <v>1.44E-2</v>
      </c>
      <c r="N22" s="17">
        <f t="shared" si="2"/>
        <v>0</v>
      </c>
      <c r="O22" s="4"/>
    </row>
    <row r="23" spans="2:15" ht="15.75" thickBot="1" x14ac:dyDescent="0.3">
      <c r="B23" s="86"/>
      <c r="C23" s="19">
        <v>5</v>
      </c>
      <c r="D23" s="15" t="s">
        <v>14</v>
      </c>
      <c r="E23" s="16" t="s">
        <v>13</v>
      </c>
      <c r="F23" s="69">
        <f>'todos os lotes'!G22</f>
        <v>27798.064516129001</v>
      </c>
      <c r="G23" s="69">
        <f>'todos os lotes'!H22</f>
        <v>0</v>
      </c>
      <c r="H23" s="38">
        <v>7.9000000000000001E-2</v>
      </c>
      <c r="I23" s="17">
        <f t="shared" si="3"/>
        <v>0</v>
      </c>
      <c r="J23" s="51"/>
      <c r="K23" s="51"/>
      <c r="L23" s="4"/>
      <c r="M23" s="50">
        <v>0.10979999999999999</v>
      </c>
      <c r="N23" s="17">
        <f t="shared" si="2"/>
        <v>0</v>
      </c>
      <c r="O23" s="4"/>
    </row>
    <row r="24" spans="2:15" ht="15.75" thickBot="1" x14ac:dyDescent="0.3">
      <c r="B24" s="1"/>
      <c r="C24" s="2"/>
      <c r="D24" s="1"/>
      <c r="E24" s="1"/>
      <c r="F24" s="2"/>
      <c r="G24" s="3"/>
      <c r="H24" s="46" t="s">
        <v>38</v>
      </c>
      <c r="I24" s="43">
        <f>SUM(I19:I23)</f>
        <v>0</v>
      </c>
      <c r="J24" s="55"/>
      <c r="K24" s="55"/>
      <c r="L24" s="4"/>
      <c r="M24" s="46" t="s">
        <v>38</v>
      </c>
      <c r="N24" s="43">
        <f>SUM(N19:N23)</f>
        <v>0</v>
      </c>
      <c r="O24" s="4"/>
    </row>
    <row r="25" spans="2:15" ht="15.75" thickBot="1" x14ac:dyDescent="0.3">
      <c r="B25" s="82" t="s">
        <v>16</v>
      </c>
      <c r="C25" s="82"/>
      <c r="D25" s="82"/>
      <c r="E25" s="1"/>
      <c r="F25" s="2"/>
      <c r="G25" s="3"/>
      <c r="H25" s="40"/>
      <c r="I25" s="45"/>
      <c r="J25" s="53"/>
      <c r="K25" s="53"/>
      <c r="L25" s="4"/>
      <c r="M25" s="40"/>
      <c r="N25" s="45"/>
      <c r="O25" s="4"/>
    </row>
    <row r="26" spans="2:15" ht="42.95" customHeight="1" thickBot="1" x14ac:dyDescent="0.3">
      <c r="B26" s="7" t="s">
        <v>0</v>
      </c>
      <c r="C26" s="8" t="s">
        <v>1</v>
      </c>
      <c r="D26" s="9" t="s">
        <v>2</v>
      </c>
      <c r="E26" s="10" t="s">
        <v>3</v>
      </c>
      <c r="F26" s="11" t="s">
        <v>4</v>
      </c>
      <c r="G26" s="12" t="s">
        <v>5</v>
      </c>
      <c r="H26" s="41" t="s">
        <v>36</v>
      </c>
      <c r="I26" s="13" t="s">
        <v>34</v>
      </c>
      <c r="J26" s="54"/>
      <c r="K26" s="54"/>
      <c r="L26" s="4"/>
      <c r="M26" s="57" t="s">
        <v>6</v>
      </c>
      <c r="N26" s="13" t="s">
        <v>34</v>
      </c>
      <c r="O26" s="4"/>
    </row>
    <row r="27" spans="2:15" ht="15.75" thickBot="1" x14ac:dyDescent="0.3">
      <c r="B27" s="79" t="s">
        <v>7</v>
      </c>
      <c r="C27" s="14">
        <v>1</v>
      </c>
      <c r="D27" s="15" t="s">
        <v>8</v>
      </c>
      <c r="E27" s="16" t="s">
        <v>9</v>
      </c>
      <c r="F27" s="31">
        <f>'todos os lotes'!G26</f>
        <v>12</v>
      </c>
      <c r="G27" s="69">
        <f>'todos os lotes'!H26</f>
        <v>0</v>
      </c>
      <c r="H27" s="38">
        <v>282.54090000000002</v>
      </c>
      <c r="I27" s="17">
        <f>F27*G27*H27</f>
        <v>0</v>
      </c>
      <c r="J27" s="51"/>
      <c r="K27" s="51"/>
      <c r="L27" s="4"/>
      <c r="M27" s="58">
        <v>392.54239999999999</v>
      </c>
      <c r="N27" s="17">
        <f>F27*G27*M27</f>
        <v>0</v>
      </c>
      <c r="O27" s="4"/>
    </row>
    <row r="28" spans="2:15" ht="15.75" thickBot="1" x14ac:dyDescent="0.3">
      <c r="B28" s="80"/>
      <c r="C28" s="14">
        <v>2</v>
      </c>
      <c r="D28" s="15" t="s">
        <v>10</v>
      </c>
      <c r="E28" s="16" t="s">
        <v>9</v>
      </c>
      <c r="F28" s="31">
        <f>'todos os lotes'!G27</f>
        <v>12</v>
      </c>
      <c r="G28" s="69">
        <f>'todos os lotes'!H27</f>
        <v>0</v>
      </c>
      <c r="H28" s="38">
        <v>0</v>
      </c>
      <c r="I28" s="17">
        <f t="shared" ref="I28:I31" si="4">F28*G28*H28</f>
        <v>0</v>
      </c>
      <c r="J28" s="51"/>
      <c r="K28" s="51"/>
      <c r="L28" s="4"/>
      <c r="M28" s="50">
        <v>0</v>
      </c>
      <c r="N28" s="17">
        <f t="shared" ref="N28:N31" si="5">F28*G28*M28</f>
        <v>0</v>
      </c>
      <c r="O28" s="4"/>
    </row>
    <row r="29" spans="2:15" ht="21.75" thickBot="1" x14ac:dyDescent="0.3">
      <c r="B29" s="80"/>
      <c r="C29" s="14">
        <v>3</v>
      </c>
      <c r="D29" s="15" t="s">
        <v>11</v>
      </c>
      <c r="E29" s="16" t="s">
        <v>9</v>
      </c>
      <c r="F29" s="31">
        <f>'todos os lotes'!G28</f>
        <v>1</v>
      </c>
      <c r="G29" s="69">
        <f>'todos os lotes'!H28</f>
        <v>0</v>
      </c>
      <c r="H29" s="38">
        <v>0</v>
      </c>
      <c r="I29" s="17">
        <f t="shared" si="4"/>
        <v>0</v>
      </c>
      <c r="J29" s="51"/>
      <c r="K29" s="51"/>
      <c r="L29" s="4"/>
      <c r="M29" s="50">
        <v>0</v>
      </c>
      <c r="N29" s="17">
        <f t="shared" si="5"/>
        <v>0</v>
      </c>
      <c r="O29" s="4"/>
    </row>
    <row r="30" spans="2:15" ht="15.75" thickBot="1" x14ac:dyDescent="0.3">
      <c r="B30" s="80"/>
      <c r="C30" s="19">
        <v>4</v>
      </c>
      <c r="D30" s="15" t="s">
        <v>12</v>
      </c>
      <c r="E30" s="16" t="s">
        <v>13</v>
      </c>
      <c r="F30" s="69">
        <f>'todos os lotes'!G29</f>
        <v>105000</v>
      </c>
      <c r="G30" s="69">
        <f>'todos os lotes'!H29</f>
        <v>0</v>
      </c>
      <c r="H30" s="38">
        <v>1.04E-2</v>
      </c>
      <c r="I30" s="17">
        <f t="shared" si="4"/>
        <v>0</v>
      </c>
      <c r="J30" s="51"/>
      <c r="K30" s="51"/>
      <c r="L30" s="4"/>
      <c r="M30" s="50">
        <v>1.44E-2</v>
      </c>
      <c r="N30" s="17">
        <f t="shared" si="5"/>
        <v>0</v>
      </c>
      <c r="O30" s="4"/>
    </row>
    <row r="31" spans="2:15" ht="15.75" thickBot="1" x14ac:dyDescent="0.3">
      <c r="B31" s="86"/>
      <c r="C31" s="19">
        <v>5</v>
      </c>
      <c r="D31" s="15" t="s">
        <v>14</v>
      </c>
      <c r="E31" s="16" t="s">
        <v>13</v>
      </c>
      <c r="F31" s="69">
        <f>'todos os lotes'!G30</f>
        <v>25000</v>
      </c>
      <c r="G31" s="69">
        <f>'todos os lotes'!H30</f>
        <v>0</v>
      </c>
      <c r="H31" s="38">
        <v>7.2499999999999995E-2</v>
      </c>
      <c r="I31" s="17">
        <f t="shared" si="4"/>
        <v>0</v>
      </c>
      <c r="J31" s="51"/>
      <c r="K31" s="51"/>
      <c r="L31" s="4"/>
      <c r="M31" s="50">
        <v>0.1007</v>
      </c>
      <c r="N31" s="17">
        <f t="shared" si="5"/>
        <v>0</v>
      </c>
      <c r="O31" s="4"/>
    </row>
    <row r="32" spans="2:15" ht="15.75" thickBot="1" x14ac:dyDescent="0.3">
      <c r="B32" s="1"/>
      <c r="C32" s="2"/>
      <c r="D32" s="1"/>
      <c r="E32" s="1"/>
      <c r="F32" s="2"/>
      <c r="G32" s="3"/>
      <c r="H32" s="46" t="s">
        <v>39</v>
      </c>
      <c r="I32" s="43">
        <f>SUM(I27:I31)</f>
        <v>0</v>
      </c>
      <c r="J32" s="55"/>
      <c r="K32" s="55"/>
      <c r="L32" s="4"/>
      <c r="M32" s="46" t="s">
        <v>39</v>
      </c>
      <c r="N32" s="43">
        <f>SUM(N27:N31)</f>
        <v>0</v>
      </c>
      <c r="O32" s="4"/>
    </row>
    <row r="33" spans="2:15" ht="15.75" thickBot="1" x14ac:dyDescent="0.3">
      <c r="B33" s="82" t="s">
        <v>58</v>
      </c>
      <c r="C33" s="82"/>
      <c r="D33" s="82"/>
      <c r="E33" s="1"/>
      <c r="F33" s="2"/>
      <c r="G33" s="3"/>
      <c r="H33" s="40"/>
      <c r="I33" s="45"/>
      <c r="J33" s="53"/>
      <c r="K33" s="53"/>
      <c r="L33" s="4"/>
      <c r="M33" s="40"/>
      <c r="N33" s="45"/>
      <c r="O33" s="4"/>
    </row>
    <row r="34" spans="2:15" ht="57" customHeight="1" thickBot="1" x14ac:dyDescent="0.3">
      <c r="B34" s="7" t="s">
        <v>0</v>
      </c>
      <c r="C34" s="8" t="s">
        <v>1</v>
      </c>
      <c r="D34" s="9" t="s">
        <v>2</v>
      </c>
      <c r="E34" s="10" t="s">
        <v>3</v>
      </c>
      <c r="F34" s="11" t="s">
        <v>4</v>
      </c>
      <c r="G34" s="12" t="s">
        <v>5</v>
      </c>
      <c r="H34" s="41" t="s">
        <v>36</v>
      </c>
      <c r="I34" s="13" t="s">
        <v>34</v>
      </c>
      <c r="J34" s="54"/>
      <c r="K34" s="54"/>
      <c r="L34" s="4"/>
      <c r="M34" s="57" t="s">
        <v>6</v>
      </c>
      <c r="N34" s="13" t="s">
        <v>34</v>
      </c>
      <c r="O34" s="4"/>
    </row>
    <row r="35" spans="2:15" ht="15.75" thickBot="1" x14ac:dyDescent="0.3">
      <c r="B35" s="79" t="s">
        <v>7</v>
      </c>
      <c r="C35" s="14">
        <v>1</v>
      </c>
      <c r="D35" s="15" t="s">
        <v>8</v>
      </c>
      <c r="E35" s="16" t="s">
        <v>9</v>
      </c>
      <c r="F35" s="31">
        <f>'todos os lotes'!G34</f>
        <v>12</v>
      </c>
      <c r="G35" s="69">
        <f>'todos os lotes'!H34</f>
        <v>0</v>
      </c>
      <c r="H35" s="38">
        <v>0</v>
      </c>
      <c r="I35" s="17">
        <f>F35*G35*H35</f>
        <v>0</v>
      </c>
      <c r="J35" s="51"/>
      <c r="K35" s="51"/>
      <c r="L35" s="4"/>
      <c r="M35" s="58">
        <v>0</v>
      </c>
      <c r="N35" s="17">
        <f>F35*G35*M35</f>
        <v>0</v>
      </c>
      <c r="O35" s="4"/>
    </row>
    <row r="36" spans="2:15" ht="15.75" customHeight="1" thickBot="1" x14ac:dyDescent="0.3">
      <c r="B36" s="80"/>
      <c r="C36" s="14">
        <v>2</v>
      </c>
      <c r="D36" s="15" t="s">
        <v>10</v>
      </c>
      <c r="E36" s="16" t="s">
        <v>9</v>
      </c>
      <c r="F36" s="31">
        <f>'todos os lotes'!G35</f>
        <v>12</v>
      </c>
      <c r="G36" s="69">
        <f>'todos os lotes'!H35</f>
        <v>0</v>
      </c>
      <c r="H36" s="38">
        <v>0</v>
      </c>
      <c r="I36" s="17">
        <f t="shared" ref="I36:I39" si="6">F36*G36*H36</f>
        <v>0</v>
      </c>
      <c r="J36" s="51"/>
      <c r="K36" s="51"/>
      <c r="L36" s="4"/>
      <c r="M36" s="50">
        <v>0</v>
      </c>
      <c r="N36" s="17">
        <f t="shared" ref="N36:N39" si="7">F36*G36*M36</f>
        <v>0</v>
      </c>
      <c r="O36" s="4"/>
    </row>
    <row r="37" spans="2:15" ht="21.75" thickBot="1" x14ac:dyDescent="0.3">
      <c r="B37" s="80"/>
      <c r="C37" s="14">
        <v>3</v>
      </c>
      <c r="D37" s="15" t="s">
        <v>11</v>
      </c>
      <c r="E37" s="16" t="s">
        <v>9</v>
      </c>
      <c r="F37" s="31">
        <f>'todos os lotes'!G36</f>
        <v>1</v>
      </c>
      <c r="G37" s="69">
        <f>'todos os lotes'!H36</f>
        <v>0</v>
      </c>
      <c r="H37" s="38">
        <v>0</v>
      </c>
      <c r="I37" s="17">
        <f t="shared" si="6"/>
        <v>0</v>
      </c>
      <c r="J37" s="51"/>
      <c r="K37" s="51"/>
      <c r="L37" s="4"/>
      <c r="M37" s="50">
        <v>0</v>
      </c>
      <c r="N37" s="17">
        <f t="shared" si="7"/>
        <v>0</v>
      </c>
      <c r="O37" s="4"/>
    </row>
    <row r="38" spans="2:15" ht="15.75" thickBot="1" x14ac:dyDescent="0.3">
      <c r="B38" s="80"/>
      <c r="C38" s="19">
        <v>4</v>
      </c>
      <c r="D38" s="15" t="s">
        <v>12</v>
      </c>
      <c r="E38" s="16" t="s">
        <v>13</v>
      </c>
      <c r="F38" s="69">
        <f>'todos os lotes'!G37</f>
        <v>120000</v>
      </c>
      <c r="G38" s="69">
        <f>'todos os lotes'!H37</f>
        <v>0</v>
      </c>
      <c r="H38" s="38">
        <v>5.1900000000000002E-2</v>
      </c>
      <c r="I38" s="17">
        <f t="shared" si="6"/>
        <v>0</v>
      </c>
      <c r="J38" s="51"/>
      <c r="K38" s="51"/>
      <c r="L38" s="4"/>
      <c r="M38" s="50">
        <v>7.7700000000000005E-2</v>
      </c>
      <c r="N38" s="17">
        <f t="shared" si="7"/>
        <v>0</v>
      </c>
      <c r="O38" s="4"/>
    </row>
    <row r="39" spans="2:15" ht="15.75" thickBot="1" x14ac:dyDescent="0.3">
      <c r="B39" s="86"/>
      <c r="C39" s="19">
        <v>5</v>
      </c>
      <c r="D39" s="15" t="s">
        <v>14</v>
      </c>
      <c r="E39" s="16" t="s">
        <v>13</v>
      </c>
      <c r="F39" s="69">
        <f>'todos os lotes'!G38</f>
        <v>20000</v>
      </c>
      <c r="G39" s="69">
        <f>'todos os lotes'!H38</f>
        <v>0</v>
      </c>
      <c r="H39" s="38">
        <v>0.15559999999999999</v>
      </c>
      <c r="I39" s="17">
        <f t="shared" si="6"/>
        <v>0</v>
      </c>
      <c r="J39" s="51"/>
      <c r="K39" s="51"/>
      <c r="L39" s="4"/>
      <c r="M39" s="50">
        <v>0.23300000000000001</v>
      </c>
      <c r="N39" s="17">
        <f t="shared" si="7"/>
        <v>0</v>
      </c>
      <c r="O39" s="4"/>
    </row>
    <row r="40" spans="2:15" ht="15.75" thickBot="1" x14ac:dyDescent="0.3">
      <c r="B40" s="1"/>
      <c r="C40" s="2"/>
      <c r="D40" s="1"/>
      <c r="E40" s="1"/>
      <c r="F40" s="2"/>
      <c r="G40" s="3"/>
      <c r="H40" s="46" t="s">
        <v>40</v>
      </c>
      <c r="I40" s="43">
        <f>SUM(I35:I39)</f>
        <v>0</v>
      </c>
      <c r="J40" s="55"/>
      <c r="K40" s="55"/>
      <c r="L40" s="4"/>
      <c r="M40" s="46" t="s">
        <v>40</v>
      </c>
      <c r="N40" s="43">
        <f>SUM(N35:N39)</f>
        <v>0</v>
      </c>
      <c r="O40" s="4"/>
    </row>
    <row r="41" spans="2:15" ht="17.25" customHeight="1" thickBot="1" x14ac:dyDescent="0.3">
      <c r="B41" s="82" t="s">
        <v>59</v>
      </c>
      <c r="C41" s="82"/>
      <c r="D41" s="82"/>
      <c r="E41" s="1"/>
      <c r="F41" s="2"/>
      <c r="G41" s="3"/>
      <c r="H41" s="40"/>
      <c r="I41" s="45"/>
      <c r="J41" s="53"/>
      <c r="K41" s="53"/>
      <c r="L41" s="4"/>
      <c r="M41" s="40"/>
      <c r="N41" s="45"/>
      <c r="O41" s="4"/>
    </row>
    <row r="42" spans="2:15" ht="32.25" thickBot="1" x14ac:dyDescent="0.3">
      <c r="B42" s="7" t="s">
        <v>0</v>
      </c>
      <c r="C42" s="8" t="s">
        <v>1</v>
      </c>
      <c r="D42" s="9" t="s">
        <v>2</v>
      </c>
      <c r="E42" s="10" t="s">
        <v>3</v>
      </c>
      <c r="F42" s="11" t="s">
        <v>4</v>
      </c>
      <c r="G42" s="12" t="s">
        <v>5</v>
      </c>
      <c r="H42" s="41" t="s">
        <v>36</v>
      </c>
      <c r="I42" s="13" t="s">
        <v>34</v>
      </c>
      <c r="J42" s="54"/>
      <c r="K42" s="54"/>
      <c r="L42" s="4"/>
      <c r="M42" s="63" t="s">
        <v>6</v>
      </c>
      <c r="N42" s="13" t="s">
        <v>34</v>
      </c>
      <c r="O42" s="4"/>
    </row>
    <row r="43" spans="2:15" ht="15.75" thickBot="1" x14ac:dyDescent="0.3">
      <c r="B43" s="79" t="s">
        <v>7</v>
      </c>
      <c r="C43" s="14">
        <v>1</v>
      </c>
      <c r="D43" s="15" t="s">
        <v>8</v>
      </c>
      <c r="E43" s="16" t="s">
        <v>9</v>
      </c>
      <c r="F43" s="31">
        <f>'todos os lotes'!G42</f>
        <v>12</v>
      </c>
      <c r="G43" s="69">
        <f>'todos os lotes'!H42</f>
        <v>0</v>
      </c>
      <c r="H43" s="38">
        <v>0</v>
      </c>
      <c r="I43" s="17">
        <f>F43*G43*H43</f>
        <v>0</v>
      </c>
      <c r="J43" s="51"/>
      <c r="K43" s="51"/>
      <c r="L43" s="4"/>
      <c r="M43" s="50">
        <v>0</v>
      </c>
      <c r="N43" s="17">
        <f>F43*G43*M43</f>
        <v>0</v>
      </c>
      <c r="O43" s="4"/>
    </row>
    <row r="44" spans="2:15" ht="15.75" thickBot="1" x14ac:dyDescent="0.3">
      <c r="B44" s="80"/>
      <c r="C44" s="14">
        <v>2</v>
      </c>
      <c r="D44" s="15" t="s">
        <v>10</v>
      </c>
      <c r="E44" s="16" t="s">
        <v>9</v>
      </c>
      <c r="F44" s="31">
        <f>'todos os lotes'!G43</f>
        <v>12</v>
      </c>
      <c r="G44" s="69">
        <f>'todos os lotes'!H43</f>
        <v>0</v>
      </c>
      <c r="H44" s="38">
        <v>0</v>
      </c>
      <c r="I44" s="17">
        <f t="shared" ref="I44:I47" si="8">F44*G44*H44</f>
        <v>0</v>
      </c>
      <c r="J44" s="51"/>
      <c r="K44" s="51"/>
      <c r="L44" s="4"/>
      <c r="M44" s="50">
        <v>0</v>
      </c>
      <c r="N44" s="17">
        <f t="shared" ref="N44:N47" si="9">F44*G44*M44</f>
        <v>0</v>
      </c>
      <c r="O44" s="4"/>
    </row>
    <row r="45" spans="2:15" ht="21.75" thickBot="1" x14ac:dyDescent="0.3">
      <c r="B45" s="80"/>
      <c r="C45" s="14">
        <v>3</v>
      </c>
      <c r="D45" s="15" t="s">
        <v>11</v>
      </c>
      <c r="E45" s="16" t="s">
        <v>9</v>
      </c>
      <c r="F45" s="31">
        <f>'todos os lotes'!G44</f>
        <v>1</v>
      </c>
      <c r="G45" s="69">
        <f>'todos os lotes'!H44</f>
        <v>0</v>
      </c>
      <c r="H45" s="38">
        <v>0</v>
      </c>
      <c r="I45" s="17">
        <f t="shared" si="8"/>
        <v>0</v>
      </c>
      <c r="J45" s="51"/>
      <c r="K45" s="51"/>
      <c r="L45" s="4"/>
      <c r="M45" s="50">
        <v>0</v>
      </c>
      <c r="N45" s="17">
        <f t="shared" si="9"/>
        <v>0</v>
      </c>
      <c r="O45" s="4"/>
    </row>
    <row r="46" spans="2:15" ht="15.75" thickBot="1" x14ac:dyDescent="0.3">
      <c r="B46" s="80"/>
      <c r="C46" s="19">
        <v>4</v>
      </c>
      <c r="D46" s="15" t="s">
        <v>12</v>
      </c>
      <c r="E46" s="16" t="s">
        <v>13</v>
      </c>
      <c r="F46" s="69">
        <f>'todos os lotes'!G45</f>
        <v>113973.684210526</v>
      </c>
      <c r="G46" s="69">
        <f>'todos os lotes'!H45</f>
        <v>0</v>
      </c>
      <c r="H46" s="38">
        <v>1.04E-2</v>
      </c>
      <c r="I46" s="17">
        <f t="shared" si="8"/>
        <v>0</v>
      </c>
      <c r="J46" s="51"/>
      <c r="K46" s="51"/>
      <c r="L46" s="4"/>
      <c r="M46" s="50">
        <v>1.44E-2</v>
      </c>
      <c r="N46" s="17">
        <f t="shared" si="9"/>
        <v>0</v>
      </c>
      <c r="O46" s="4"/>
    </row>
    <row r="47" spans="2:15" ht="15.75" thickBot="1" x14ac:dyDescent="0.3">
      <c r="B47" s="86"/>
      <c r="C47" s="19">
        <v>5</v>
      </c>
      <c r="D47" s="15" t="s">
        <v>14</v>
      </c>
      <c r="E47" s="16" t="s">
        <v>13</v>
      </c>
      <c r="F47" s="69">
        <f>'todos os lotes'!G46</f>
        <v>27916.666666666701</v>
      </c>
      <c r="G47" s="69">
        <f>'todos os lotes'!H46</f>
        <v>0</v>
      </c>
      <c r="H47" s="38">
        <v>5.6399999999999999E-2</v>
      </c>
      <c r="I47" s="17">
        <f t="shared" si="8"/>
        <v>0</v>
      </c>
      <c r="J47" s="51"/>
      <c r="K47" s="51"/>
      <c r="L47" s="4"/>
      <c r="M47" s="50">
        <v>7.8399999999999997E-2</v>
      </c>
      <c r="N47" s="17">
        <f t="shared" si="9"/>
        <v>0</v>
      </c>
      <c r="O47" s="4"/>
    </row>
    <row r="48" spans="2:15" ht="15.75" thickBot="1" x14ac:dyDescent="0.3">
      <c r="B48" s="23"/>
      <c r="C48" s="2"/>
      <c r="D48" s="20"/>
      <c r="E48" s="20"/>
      <c r="F48" s="21"/>
      <c r="G48" s="22"/>
      <c r="H48" s="46" t="s">
        <v>41</v>
      </c>
      <c r="I48" s="43">
        <f>SUM(I43:I47)</f>
        <v>0</v>
      </c>
      <c r="J48" s="55"/>
      <c r="K48" s="55"/>
      <c r="L48" s="4"/>
      <c r="M48" s="46" t="s">
        <v>41</v>
      </c>
      <c r="N48" s="43">
        <f>SUM(N43:N47)</f>
        <v>0</v>
      </c>
      <c r="O48" s="4"/>
    </row>
    <row r="49" spans="2:14" ht="15.75" thickBot="1" x14ac:dyDescent="0.3">
      <c r="B49" s="82" t="s">
        <v>61</v>
      </c>
      <c r="C49" s="82"/>
      <c r="D49" s="82"/>
      <c r="E49" s="1"/>
      <c r="F49" s="2"/>
      <c r="G49" s="3"/>
      <c r="H49" s="40"/>
      <c r="I49" s="45"/>
      <c r="J49" s="53"/>
      <c r="K49" s="53"/>
      <c r="L49" s="4"/>
      <c r="M49" s="40"/>
      <c r="N49" s="45"/>
    </row>
    <row r="50" spans="2:14" ht="32.25" thickBot="1" x14ac:dyDescent="0.3">
      <c r="B50" s="7" t="s">
        <v>0</v>
      </c>
      <c r="C50" s="8" t="s">
        <v>1</v>
      </c>
      <c r="D50" s="9" t="s">
        <v>2</v>
      </c>
      <c r="E50" s="10" t="s">
        <v>3</v>
      </c>
      <c r="F50" s="11" t="s">
        <v>4</v>
      </c>
      <c r="G50" s="12" t="s">
        <v>5</v>
      </c>
      <c r="H50" s="41" t="s">
        <v>36</v>
      </c>
      <c r="I50" s="13" t="s">
        <v>34</v>
      </c>
      <c r="J50" s="54"/>
      <c r="K50" s="54"/>
      <c r="L50" s="4"/>
      <c r="M50" s="63" t="s">
        <v>6</v>
      </c>
      <c r="N50" s="13" t="s">
        <v>34</v>
      </c>
    </row>
    <row r="51" spans="2:14" ht="15.75" thickBot="1" x14ac:dyDescent="0.3">
      <c r="B51" s="79" t="s">
        <v>7</v>
      </c>
      <c r="C51" s="14">
        <v>1</v>
      </c>
      <c r="D51" s="15" t="s">
        <v>8</v>
      </c>
      <c r="E51" s="16" t="s">
        <v>9</v>
      </c>
      <c r="F51" s="31">
        <f>'todos os lotes'!G58</f>
        <v>12</v>
      </c>
      <c r="G51" s="69">
        <f>'todos os lotes'!H58</f>
        <v>0</v>
      </c>
      <c r="H51" s="38">
        <v>0</v>
      </c>
      <c r="I51" s="17">
        <f>F51*G51*H51</f>
        <v>0</v>
      </c>
      <c r="J51" s="51"/>
      <c r="K51" s="51"/>
      <c r="L51" s="4"/>
      <c r="M51" s="50">
        <v>0</v>
      </c>
      <c r="N51" s="17">
        <f>F51*G51*M51</f>
        <v>0</v>
      </c>
    </row>
    <row r="52" spans="2:14" ht="15.75" thickBot="1" x14ac:dyDescent="0.3">
      <c r="B52" s="80"/>
      <c r="C52" s="14">
        <v>2</v>
      </c>
      <c r="D52" s="15" t="s">
        <v>10</v>
      </c>
      <c r="E52" s="16" t="s">
        <v>9</v>
      </c>
      <c r="F52" s="31">
        <f>'todos os lotes'!G59</f>
        <v>12</v>
      </c>
      <c r="G52" s="69">
        <f>'todos os lotes'!H59</f>
        <v>0</v>
      </c>
      <c r="H52" s="38">
        <v>0</v>
      </c>
      <c r="I52" s="17">
        <f t="shared" ref="I52:I55" si="10">F52*G52*H52</f>
        <v>0</v>
      </c>
      <c r="J52" s="51"/>
      <c r="K52" s="51"/>
      <c r="L52" s="4"/>
      <c r="M52" s="50">
        <v>0</v>
      </c>
      <c r="N52" s="17">
        <f t="shared" ref="N52:N55" si="11">F52*G52*M52</f>
        <v>0</v>
      </c>
    </row>
    <row r="53" spans="2:14" ht="21.75" thickBot="1" x14ac:dyDescent="0.3">
      <c r="B53" s="80"/>
      <c r="C53" s="14">
        <v>3</v>
      </c>
      <c r="D53" s="15" t="s">
        <v>11</v>
      </c>
      <c r="E53" s="16" t="s">
        <v>9</v>
      </c>
      <c r="F53" s="31">
        <f>'todos os lotes'!G60</f>
        <v>1</v>
      </c>
      <c r="G53" s="69">
        <f>'todos os lotes'!H60</f>
        <v>0</v>
      </c>
      <c r="H53" s="38">
        <v>0</v>
      </c>
      <c r="I53" s="17">
        <f t="shared" si="10"/>
        <v>0</v>
      </c>
      <c r="J53" s="51"/>
      <c r="K53" s="51"/>
      <c r="L53" s="4"/>
      <c r="M53" s="50">
        <v>0</v>
      </c>
      <c r="N53" s="17">
        <f t="shared" si="11"/>
        <v>0</v>
      </c>
    </row>
    <row r="54" spans="2:14" ht="15.75" thickBot="1" x14ac:dyDescent="0.3">
      <c r="B54" s="80"/>
      <c r="C54" s="19">
        <v>4</v>
      </c>
      <c r="D54" s="15" t="s">
        <v>12</v>
      </c>
      <c r="E54" s="16" t="s">
        <v>13</v>
      </c>
      <c r="F54" s="69">
        <f>'todos os lotes'!G61</f>
        <v>107515.271966527</v>
      </c>
      <c r="G54" s="69">
        <f>'todos os lotes'!H61</f>
        <v>0</v>
      </c>
      <c r="H54" s="38">
        <v>1.04E-2</v>
      </c>
      <c r="I54" s="17">
        <f t="shared" si="10"/>
        <v>0</v>
      </c>
      <c r="J54" s="51"/>
      <c r="K54" s="51"/>
      <c r="L54" s="4"/>
      <c r="M54" s="50">
        <v>1.44E-2</v>
      </c>
      <c r="N54" s="17">
        <f t="shared" si="11"/>
        <v>0</v>
      </c>
    </row>
    <row r="55" spans="2:14" ht="15.75" thickBot="1" x14ac:dyDescent="0.3">
      <c r="B55" s="86"/>
      <c r="C55" s="19">
        <v>5</v>
      </c>
      <c r="D55" s="15" t="s">
        <v>14</v>
      </c>
      <c r="E55" s="16" t="s">
        <v>13</v>
      </c>
      <c r="F55" s="69">
        <f>'todos os lotes'!G62</f>
        <v>27874.0585774059</v>
      </c>
      <c r="G55" s="69">
        <f>'todos os lotes'!H62</f>
        <v>0</v>
      </c>
      <c r="H55" s="38">
        <v>5.4100000000000002E-2</v>
      </c>
      <c r="I55" s="17">
        <f t="shared" si="10"/>
        <v>0</v>
      </c>
      <c r="J55" s="51"/>
      <c r="K55" s="51"/>
      <c r="L55" s="4"/>
      <c r="M55" s="50">
        <v>7.5200000000000003E-2</v>
      </c>
      <c r="N55" s="17">
        <f t="shared" si="11"/>
        <v>0</v>
      </c>
    </row>
    <row r="56" spans="2:14" ht="15.75" thickBot="1" x14ac:dyDescent="0.3">
      <c r="B56" s="23"/>
      <c r="C56" s="2"/>
      <c r="D56" s="20"/>
      <c r="E56" s="20"/>
      <c r="F56" s="21"/>
      <c r="G56" s="22"/>
      <c r="H56" s="46" t="s">
        <v>43</v>
      </c>
      <c r="I56" s="43">
        <f>SUM(I51:I55)</f>
        <v>0</v>
      </c>
      <c r="J56" s="55"/>
      <c r="K56" s="55"/>
      <c r="L56" s="4"/>
      <c r="M56" s="46" t="s">
        <v>43</v>
      </c>
      <c r="N56" s="43">
        <f>SUM(N51:N55)</f>
        <v>0</v>
      </c>
    </row>
    <row r="57" spans="2:14" ht="15.75" thickBot="1" x14ac:dyDescent="0.3">
      <c r="B57" s="82" t="s">
        <v>62</v>
      </c>
      <c r="C57" s="82"/>
      <c r="D57" s="82"/>
      <c r="E57" s="1"/>
      <c r="F57" s="2"/>
      <c r="G57" s="3"/>
      <c r="H57" s="40"/>
      <c r="I57" s="45"/>
      <c r="J57" s="53"/>
      <c r="K57" s="53"/>
      <c r="L57" s="4"/>
      <c r="M57" s="40"/>
      <c r="N57" s="45"/>
    </row>
    <row r="58" spans="2:14" ht="53.25" thickBot="1" x14ac:dyDescent="0.3">
      <c r="B58" s="7" t="s">
        <v>0</v>
      </c>
      <c r="C58" s="8" t="s">
        <v>1</v>
      </c>
      <c r="D58" s="9" t="s">
        <v>2</v>
      </c>
      <c r="E58" s="10" t="s">
        <v>3</v>
      </c>
      <c r="F58" s="11" t="s">
        <v>4</v>
      </c>
      <c r="G58" s="12" t="s">
        <v>17</v>
      </c>
      <c r="H58" s="41" t="s">
        <v>36</v>
      </c>
      <c r="I58" s="13" t="s">
        <v>34</v>
      </c>
      <c r="J58" s="54"/>
      <c r="K58" s="54"/>
      <c r="L58" s="4"/>
      <c r="M58" s="57" t="s">
        <v>6</v>
      </c>
      <c r="N58" s="13" t="s">
        <v>34</v>
      </c>
    </row>
    <row r="59" spans="2:14" ht="15.75" thickBot="1" x14ac:dyDescent="0.3">
      <c r="B59" s="93" t="s">
        <v>18</v>
      </c>
      <c r="C59" s="25">
        <v>1</v>
      </c>
      <c r="D59" s="26" t="s">
        <v>19</v>
      </c>
      <c r="E59" s="16"/>
      <c r="F59" s="14"/>
      <c r="G59" s="18"/>
      <c r="H59" s="42"/>
      <c r="I59" s="24"/>
      <c r="J59" s="51"/>
      <c r="K59" s="51"/>
      <c r="L59" s="4"/>
      <c r="M59" s="59"/>
      <c r="N59" s="24"/>
    </row>
    <row r="60" spans="2:14" ht="15.75" thickBot="1" x14ac:dyDescent="0.3">
      <c r="B60" s="94"/>
      <c r="C60" s="19"/>
      <c r="D60" s="15" t="s">
        <v>20</v>
      </c>
      <c r="E60" s="16" t="s">
        <v>13</v>
      </c>
      <c r="F60" s="69">
        <f>'todos os lotes'!G68</f>
        <v>75.717793602192003</v>
      </c>
      <c r="G60" s="69">
        <f>'todos os lotes'!H68</f>
        <v>0</v>
      </c>
      <c r="H60" s="42">
        <v>1.2504</v>
      </c>
      <c r="I60" s="24">
        <f>F60*G60*H60</f>
        <v>0</v>
      </c>
      <c r="J60" s="51"/>
      <c r="K60" s="51"/>
      <c r="L60" s="4"/>
      <c r="M60" s="60">
        <v>1.7372000000000001</v>
      </c>
      <c r="N60" s="24">
        <f>F60*G60*M60</f>
        <v>0</v>
      </c>
    </row>
    <row r="61" spans="2:14" ht="15.75" thickBot="1" x14ac:dyDescent="0.3">
      <c r="B61" s="94"/>
      <c r="C61" s="19"/>
      <c r="D61" s="15" t="s">
        <v>21</v>
      </c>
      <c r="E61" s="16" t="s">
        <v>13</v>
      </c>
      <c r="F61" s="69">
        <f>'todos os lotes'!G69</f>
        <v>75.878128547947099</v>
      </c>
      <c r="G61" s="69">
        <f>'todos os lotes'!H69</f>
        <v>0</v>
      </c>
      <c r="H61" s="42">
        <v>1.2504</v>
      </c>
      <c r="I61" s="24">
        <f t="shared" ref="I61:I77" si="12">F61*G61*H61</f>
        <v>0</v>
      </c>
      <c r="J61" s="51"/>
      <c r="K61" s="51"/>
      <c r="L61" s="4"/>
      <c r="M61" s="60">
        <v>1.7372000000000001</v>
      </c>
      <c r="N61" s="24">
        <f t="shared" ref="N61:N77" si="13">F61*G61*M61</f>
        <v>0</v>
      </c>
    </row>
    <row r="62" spans="2:14" ht="168.75" thickBot="1" x14ac:dyDescent="0.3">
      <c r="B62" s="94"/>
      <c r="C62" s="19"/>
      <c r="D62" s="15" t="s">
        <v>22</v>
      </c>
      <c r="E62" s="16" t="s">
        <v>13</v>
      </c>
      <c r="F62" s="69">
        <f>'todos os lotes'!G70</f>
        <v>75.481470184535596</v>
      </c>
      <c r="G62" s="69">
        <f>'todos os lotes'!H70</f>
        <v>0</v>
      </c>
      <c r="H62" s="42">
        <v>1.2504</v>
      </c>
      <c r="I62" s="24">
        <f t="shared" si="12"/>
        <v>0</v>
      </c>
      <c r="J62" s="51"/>
      <c r="K62" s="51"/>
      <c r="L62" s="4"/>
      <c r="M62" s="60">
        <v>1.7372000000000001</v>
      </c>
      <c r="N62" s="24">
        <f t="shared" si="13"/>
        <v>0</v>
      </c>
    </row>
    <row r="63" spans="2:14" ht="15.75" thickBot="1" x14ac:dyDescent="0.3">
      <c r="B63" s="94"/>
      <c r="C63" s="19"/>
      <c r="D63" s="15" t="s">
        <v>23</v>
      </c>
      <c r="E63" s="16" t="s">
        <v>13</v>
      </c>
      <c r="F63" s="69">
        <f>'todos os lotes'!G71</f>
        <v>75.481470184535596</v>
      </c>
      <c r="G63" s="69">
        <f>'todos os lotes'!H71</f>
        <v>0</v>
      </c>
      <c r="H63" s="42">
        <v>1.2504</v>
      </c>
      <c r="I63" s="24">
        <f t="shared" si="12"/>
        <v>0</v>
      </c>
      <c r="J63" s="51"/>
      <c r="K63" s="51"/>
      <c r="L63" s="4"/>
      <c r="M63" s="60">
        <v>1.7372000000000001</v>
      </c>
      <c r="N63" s="24">
        <f t="shared" si="13"/>
        <v>0</v>
      </c>
    </row>
    <row r="64" spans="2:14" ht="53.25" thickBot="1" x14ac:dyDescent="0.3">
      <c r="B64" s="94"/>
      <c r="C64" s="19"/>
      <c r="D64" s="15" t="s">
        <v>24</v>
      </c>
      <c r="E64" s="16" t="s">
        <v>13</v>
      </c>
      <c r="F64" s="69">
        <f>'todos os lotes'!G72</f>
        <v>75.717793602192003</v>
      </c>
      <c r="G64" s="69">
        <f>'todos os lotes'!H72</f>
        <v>0</v>
      </c>
      <c r="H64" s="42">
        <v>1.2504</v>
      </c>
      <c r="I64" s="24">
        <f t="shared" si="12"/>
        <v>0</v>
      </c>
      <c r="J64" s="51"/>
      <c r="K64" s="51"/>
      <c r="L64" s="4"/>
      <c r="M64" s="60">
        <v>1.7372000000000001</v>
      </c>
      <c r="N64" s="24">
        <f t="shared" si="13"/>
        <v>0</v>
      </c>
    </row>
    <row r="65" spans="2:14" ht="137.25" thickBot="1" x14ac:dyDescent="0.3">
      <c r="B65" s="94"/>
      <c r="C65" s="19"/>
      <c r="D65" s="15" t="s">
        <v>25</v>
      </c>
      <c r="E65" s="16" t="s">
        <v>13</v>
      </c>
      <c r="F65" s="69">
        <f>'todos os lotes'!G73</f>
        <v>75.240967765902994</v>
      </c>
      <c r="G65" s="69">
        <f>'todos os lotes'!H73</f>
        <v>0</v>
      </c>
      <c r="H65" s="42">
        <v>1.2504</v>
      </c>
      <c r="I65" s="24">
        <f t="shared" si="12"/>
        <v>0</v>
      </c>
      <c r="J65" s="51"/>
      <c r="K65" s="51"/>
      <c r="L65" s="4"/>
      <c r="M65" s="60">
        <v>1.7372000000000001</v>
      </c>
      <c r="N65" s="24">
        <f t="shared" si="13"/>
        <v>0</v>
      </c>
    </row>
    <row r="66" spans="2:14" ht="15.75" thickBot="1" x14ac:dyDescent="0.3">
      <c r="B66" s="94"/>
      <c r="C66" s="19"/>
      <c r="D66" s="15" t="s">
        <v>26</v>
      </c>
      <c r="E66" s="16" t="s">
        <v>13</v>
      </c>
      <c r="F66" s="69">
        <f>'todos os lotes'!G74</f>
        <v>75.481470184535596</v>
      </c>
      <c r="G66" s="69">
        <f>'todos os lotes'!H74</f>
        <v>0</v>
      </c>
      <c r="H66" s="42">
        <v>1.2504</v>
      </c>
      <c r="I66" s="24">
        <f t="shared" si="12"/>
        <v>0</v>
      </c>
      <c r="J66" s="51"/>
      <c r="K66" s="51"/>
      <c r="L66" s="4"/>
      <c r="M66" s="60">
        <v>1.7372000000000001</v>
      </c>
      <c r="N66" s="24">
        <f t="shared" si="13"/>
        <v>0</v>
      </c>
    </row>
    <row r="67" spans="2:14" ht="189.75" thickBot="1" x14ac:dyDescent="0.3">
      <c r="B67" s="94"/>
      <c r="C67" s="19"/>
      <c r="D67" s="15" t="s">
        <v>27</v>
      </c>
      <c r="E67" s="16" t="s">
        <v>13</v>
      </c>
      <c r="F67" s="69">
        <f>'todos os lotes'!G75</f>
        <v>75.481470184535596</v>
      </c>
      <c r="G67" s="69">
        <f>'todos os lotes'!H75</f>
        <v>0</v>
      </c>
      <c r="H67" s="42">
        <v>1.2504</v>
      </c>
      <c r="I67" s="24">
        <f t="shared" si="12"/>
        <v>0</v>
      </c>
      <c r="J67" s="51"/>
      <c r="K67" s="51"/>
      <c r="L67" s="4"/>
      <c r="M67" s="60">
        <v>1.7372000000000001</v>
      </c>
      <c r="N67" s="24">
        <f t="shared" si="13"/>
        <v>0</v>
      </c>
    </row>
    <row r="68" spans="2:14" ht="210.75" thickBot="1" x14ac:dyDescent="0.3">
      <c r="B68" s="94"/>
      <c r="C68" s="19"/>
      <c r="D68" s="15" t="s">
        <v>28</v>
      </c>
      <c r="E68" s="16" t="s">
        <v>13</v>
      </c>
      <c r="F68" s="69">
        <f>'todos os lotes'!G76</f>
        <v>75.806246081371896</v>
      </c>
      <c r="G68" s="69">
        <f>'todos os lotes'!H76</f>
        <v>0</v>
      </c>
      <c r="H68" s="42">
        <v>1.2504</v>
      </c>
      <c r="I68" s="24">
        <f t="shared" si="12"/>
        <v>0</v>
      </c>
      <c r="J68" s="51"/>
      <c r="K68" s="51"/>
      <c r="L68" s="4"/>
      <c r="M68" s="60">
        <v>1.7372000000000001</v>
      </c>
      <c r="N68" s="24">
        <f t="shared" si="13"/>
        <v>0</v>
      </c>
    </row>
    <row r="69" spans="2:14" ht="15.75" thickBot="1" x14ac:dyDescent="0.3">
      <c r="B69" s="94"/>
      <c r="C69" s="25">
        <v>2</v>
      </c>
      <c r="D69" s="26" t="s">
        <v>29</v>
      </c>
      <c r="E69" s="16"/>
      <c r="F69" s="18"/>
      <c r="G69" s="18"/>
      <c r="H69" s="42"/>
      <c r="I69" s="24"/>
      <c r="J69" s="51"/>
      <c r="K69" s="51"/>
      <c r="L69" s="4"/>
      <c r="M69" s="60"/>
      <c r="N69" s="24"/>
    </row>
    <row r="70" spans="2:14" ht="15.75" thickBot="1" x14ac:dyDescent="0.3">
      <c r="B70" s="94"/>
      <c r="C70" s="19"/>
      <c r="D70" s="15" t="s">
        <v>20</v>
      </c>
      <c r="E70" s="16" t="s">
        <v>13</v>
      </c>
      <c r="F70" s="69">
        <f>'todos os lotes'!G78</f>
        <v>75.535558648798599</v>
      </c>
      <c r="G70" s="69">
        <f>'todos os lotes'!H78</f>
        <v>0</v>
      </c>
      <c r="H70" s="42">
        <v>1.4738</v>
      </c>
      <c r="I70" s="24">
        <f t="shared" si="12"/>
        <v>0</v>
      </c>
      <c r="J70" s="51"/>
      <c r="K70" s="51"/>
      <c r="L70" s="4"/>
      <c r="M70" s="60">
        <v>2.0476000000000001</v>
      </c>
      <c r="N70" s="24">
        <f t="shared" si="13"/>
        <v>0</v>
      </c>
    </row>
    <row r="71" spans="2:14" ht="15.75" thickBot="1" x14ac:dyDescent="0.3">
      <c r="B71" s="94"/>
      <c r="C71" s="19"/>
      <c r="D71" s="15" t="s">
        <v>21</v>
      </c>
      <c r="E71" s="16" t="s">
        <v>13</v>
      </c>
      <c r="F71" s="69">
        <f>'todos os lotes'!G79</f>
        <v>75.6954247295687</v>
      </c>
      <c r="G71" s="69">
        <f>'todos os lotes'!H79</f>
        <v>0</v>
      </c>
      <c r="H71" s="42">
        <v>1.4738</v>
      </c>
      <c r="I71" s="24">
        <f t="shared" si="12"/>
        <v>0</v>
      </c>
      <c r="J71" s="51"/>
      <c r="K71" s="51"/>
      <c r="L71" s="4"/>
      <c r="M71" s="60">
        <v>2.0476000000000001</v>
      </c>
      <c r="N71" s="24">
        <f t="shared" si="13"/>
        <v>0</v>
      </c>
    </row>
    <row r="72" spans="2:14" ht="168.75" thickBot="1" x14ac:dyDescent="0.3">
      <c r="B72" s="94"/>
      <c r="C72" s="19"/>
      <c r="D72" s="15" t="s">
        <v>22</v>
      </c>
      <c r="E72" s="16" t="s">
        <v>13</v>
      </c>
      <c r="F72" s="69">
        <f>'todos os lotes'!G80</f>
        <v>75.140060227262396</v>
      </c>
      <c r="G72" s="69">
        <f>'todos os lotes'!H80</f>
        <v>0</v>
      </c>
      <c r="H72" s="42">
        <v>1.4738</v>
      </c>
      <c r="I72" s="24">
        <f t="shared" si="12"/>
        <v>0</v>
      </c>
      <c r="J72" s="51"/>
      <c r="K72" s="51"/>
      <c r="L72" s="4"/>
      <c r="M72" s="60">
        <v>2.0476000000000001</v>
      </c>
      <c r="N72" s="24">
        <f t="shared" si="13"/>
        <v>0</v>
      </c>
    </row>
    <row r="73" spans="2:14" ht="15.75" thickBot="1" x14ac:dyDescent="0.3">
      <c r="B73" s="94"/>
      <c r="C73" s="19"/>
      <c r="D73" s="15" t="s">
        <v>23</v>
      </c>
      <c r="E73" s="16" t="s">
        <v>13</v>
      </c>
      <c r="F73" s="69">
        <f>'todos os lotes'!G81</f>
        <v>75.135966229063698</v>
      </c>
      <c r="G73" s="69">
        <f>'todos os lotes'!H81</f>
        <v>0</v>
      </c>
      <c r="H73" s="42">
        <v>1.4738</v>
      </c>
      <c r="I73" s="24">
        <f t="shared" si="12"/>
        <v>0</v>
      </c>
      <c r="J73" s="51"/>
      <c r="K73" s="51"/>
      <c r="L73" s="4"/>
      <c r="M73" s="60">
        <v>2.0476000000000001</v>
      </c>
      <c r="N73" s="24">
        <f t="shared" si="13"/>
        <v>0</v>
      </c>
    </row>
    <row r="74" spans="2:14" ht="53.25" thickBot="1" x14ac:dyDescent="0.3">
      <c r="B74" s="94"/>
      <c r="C74" s="19"/>
      <c r="D74" s="15" t="s">
        <v>24</v>
      </c>
      <c r="E74" s="16" t="s">
        <v>13</v>
      </c>
      <c r="F74" s="69">
        <f>'todos os lotes'!G82</f>
        <v>75.371598569829999</v>
      </c>
      <c r="G74" s="69">
        <f>'todos os lotes'!H82</f>
        <v>0</v>
      </c>
      <c r="H74" s="42">
        <v>1.4738</v>
      </c>
      <c r="I74" s="24">
        <f t="shared" si="12"/>
        <v>0</v>
      </c>
      <c r="J74" s="51"/>
      <c r="K74" s="51"/>
      <c r="L74" s="4"/>
      <c r="M74" s="60">
        <v>2.0476000000000001</v>
      </c>
      <c r="N74" s="24">
        <f t="shared" si="13"/>
        <v>0</v>
      </c>
    </row>
    <row r="75" spans="2:14" ht="137.25" thickBot="1" x14ac:dyDescent="0.3">
      <c r="B75" s="94"/>
      <c r="C75" s="19"/>
      <c r="D75" s="15" t="s">
        <v>25</v>
      </c>
      <c r="E75" s="16" t="s">
        <v>13</v>
      </c>
      <c r="F75" s="69">
        <f>'todos os lotes'!G83</f>
        <v>75.135966229063698</v>
      </c>
      <c r="G75" s="69">
        <f>'todos os lotes'!H83</f>
        <v>0</v>
      </c>
      <c r="H75" s="42">
        <v>1.4738</v>
      </c>
      <c r="I75" s="24">
        <f t="shared" si="12"/>
        <v>0</v>
      </c>
      <c r="J75" s="51"/>
      <c r="K75" s="51"/>
      <c r="L75" s="4"/>
      <c r="M75" s="60">
        <v>2.0476000000000001</v>
      </c>
      <c r="N75" s="24">
        <f t="shared" si="13"/>
        <v>0</v>
      </c>
    </row>
    <row r="76" spans="2:14" ht="15.75" thickBot="1" x14ac:dyDescent="0.3">
      <c r="B76" s="94"/>
      <c r="C76" s="19"/>
      <c r="D76" s="15" t="s">
        <v>26</v>
      </c>
      <c r="E76" s="16" t="s">
        <v>13</v>
      </c>
      <c r="F76" s="69">
        <f>'todos os lotes'!G84</f>
        <v>75.135966229063698</v>
      </c>
      <c r="G76" s="69">
        <f>'todos os lotes'!H84</f>
        <v>0</v>
      </c>
      <c r="H76" s="42">
        <v>1.4738</v>
      </c>
      <c r="I76" s="24">
        <f t="shared" si="12"/>
        <v>0</v>
      </c>
      <c r="J76" s="51"/>
      <c r="K76" s="68">
        <f>M76*0.75</f>
        <v>1.5357000000000001</v>
      </c>
      <c r="L76" s="4"/>
      <c r="M76" s="60">
        <v>2.0476000000000001</v>
      </c>
      <c r="N76" s="24">
        <f t="shared" si="13"/>
        <v>0</v>
      </c>
    </row>
    <row r="77" spans="2:14" ht="189.75" thickBot="1" x14ac:dyDescent="0.3">
      <c r="B77" s="94"/>
      <c r="C77" s="19"/>
      <c r="D77" s="15" t="s">
        <v>27</v>
      </c>
      <c r="E77" s="16" t="s">
        <v>13</v>
      </c>
      <c r="F77" s="69">
        <f>'todos os lotes'!G85</f>
        <v>75.135966229063698</v>
      </c>
      <c r="G77" s="69">
        <f>'todos os lotes'!H85</f>
        <v>0</v>
      </c>
      <c r="H77" s="42">
        <v>1.4738</v>
      </c>
      <c r="I77" s="24">
        <f t="shared" si="12"/>
        <v>0</v>
      </c>
      <c r="J77" s="51"/>
      <c r="K77" s="51"/>
      <c r="L77" s="4"/>
      <c r="M77" s="60">
        <v>2.0476000000000001</v>
      </c>
      <c r="N77" s="24">
        <f t="shared" si="13"/>
        <v>0</v>
      </c>
    </row>
    <row r="78" spans="2:14" ht="210.75" thickBot="1" x14ac:dyDescent="0.3">
      <c r="B78" s="95"/>
      <c r="C78" s="19"/>
      <c r="D78" s="15" t="s">
        <v>28</v>
      </c>
      <c r="E78" s="16" t="s">
        <v>13</v>
      </c>
      <c r="F78" s="69">
        <f>'todos os lotes'!G86</f>
        <v>75.615564471373801</v>
      </c>
      <c r="G78" s="69">
        <f>'todos os lotes'!H86</f>
        <v>0</v>
      </c>
      <c r="H78" s="42">
        <v>1.4738</v>
      </c>
      <c r="I78" s="24">
        <f>F78*G78*H78</f>
        <v>0</v>
      </c>
      <c r="J78" s="51"/>
      <c r="K78" s="51"/>
      <c r="L78" s="4"/>
      <c r="M78" s="60">
        <v>2.0476000000000001</v>
      </c>
      <c r="N78" s="24">
        <f>F78*G78*M78</f>
        <v>0</v>
      </c>
    </row>
    <row r="79" spans="2:14" ht="15.75" thickBot="1" x14ac:dyDescent="0.3">
      <c r="H79" s="46" t="s">
        <v>63</v>
      </c>
      <c r="I79" s="47">
        <f>SUM(I60:I78)</f>
        <v>0</v>
      </c>
      <c r="J79" s="56"/>
      <c r="K79" s="56"/>
      <c r="L79" s="4"/>
      <c r="M79" s="46" t="s">
        <v>63</v>
      </c>
      <c r="N79" s="47">
        <f>SUM(N60:N78)</f>
        <v>0</v>
      </c>
    </row>
    <row r="80" spans="2:14" ht="15.75" thickBot="1" x14ac:dyDescent="0.3">
      <c r="B80" s="82" t="s">
        <v>83</v>
      </c>
      <c r="C80" s="82"/>
      <c r="D80" s="82"/>
      <c r="H80" s="39"/>
      <c r="I80" s="44"/>
      <c r="J80" s="52"/>
      <c r="K80" s="52"/>
      <c r="L80" s="4"/>
      <c r="M80" s="39"/>
      <c r="N80" s="44"/>
    </row>
    <row r="81" spans="2:14" ht="53.25" thickBot="1" x14ac:dyDescent="0.3">
      <c r="B81" s="71" t="s">
        <v>0</v>
      </c>
      <c r="C81" s="72" t="s">
        <v>1</v>
      </c>
      <c r="D81" s="73" t="s">
        <v>2</v>
      </c>
      <c r="E81" s="10" t="s">
        <v>3</v>
      </c>
      <c r="F81" s="11" t="s">
        <v>4</v>
      </c>
      <c r="G81" s="12" t="s">
        <v>17</v>
      </c>
      <c r="H81" s="12" t="s">
        <v>65</v>
      </c>
      <c r="I81" s="12" t="s">
        <v>66</v>
      </c>
      <c r="L81" s="4"/>
      <c r="M81" s="12" t="s">
        <v>67</v>
      </c>
      <c r="N81" s="12" t="s">
        <v>68</v>
      </c>
    </row>
    <row r="82" spans="2:14" ht="53.25" thickBot="1" x14ac:dyDescent="0.3">
      <c r="B82" s="79" t="s">
        <v>64</v>
      </c>
      <c r="C82" s="19">
        <v>1</v>
      </c>
      <c r="D82" s="15" t="s">
        <v>69</v>
      </c>
      <c r="E82" s="16" t="s">
        <v>9</v>
      </c>
      <c r="F82" s="14">
        <f>'todos os lotes'!G90</f>
        <v>12</v>
      </c>
      <c r="G82" s="69">
        <f>'todos os lotes'!H90</f>
        <v>0</v>
      </c>
      <c r="H82" s="42">
        <v>8.9999999999999998E-4</v>
      </c>
      <c r="I82" s="75">
        <f>H82*G82*F82</f>
        <v>0</v>
      </c>
      <c r="J82" s="52"/>
      <c r="K82" s="52"/>
      <c r="L82" s="4"/>
      <c r="M82" s="59">
        <v>1.1000000000000001E-3</v>
      </c>
      <c r="N82" s="75">
        <f>M82*G82*F82</f>
        <v>0</v>
      </c>
    </row>
    <row r="83" spans="2:14" ht="21.75" thickBot="1" x14ac:dyDescent="0.3">
      <c r="B83" s="80"/>
      <c r="C83" s="19">
        <v>2</v>
      </c>
      <c r="D83" s="15" t="s">
        <v>11</v>
      </c>
      <c r="E83" s="16" t="s">
        <v>9</v>
      </c>
      <c r="F83" s="14">
        <f>'todos os lotes'!G91</f>
        <v>1</v>
      </c>
      <c r="G83" s="69">
        <f>'todos os lotes'!H91</f>
        <v>0</v>
      </c>
      <c r="H83" s="42">
        <v>2.0999999999999999E-3</v>
      </c>
      <c r="I83" s="75">
        <f t="shared" ref="I83:I93" si="14">H83*G83*F83</f>
        <v>0</v>
      </c>
      <c r="J83" s="52"/>
      <c r="K83" s="52"/>
      <c r="L83" s="4"/>
      <c r="M83" s="60">
        <v>2.5000000000000001E-3</v>
      </c>
      <c r="N83" s="75">
        <f t="shared" ref="N83:N93" si="15">M83*G83*F83</f>
        <v>0</v>
      </c>
    </row>
    <row r="84" spans="2:14" ht="15.75" thickBot="1" x14ac:dyDescent="0.3">
      <c r="B84" s="80"/>
      <c r="C84" s="19">
        <v>3</v>
      </c>
      <c r="D84" s="15" t="s">
        <v>70</v>
      </c>
      <c r="E84" s="16" t="s">
        <v>13</v>
      </c>
      <c r="F84" s="14">
        <f>'todos os lotes'!G92</f>
        <v>1</v>
      </c>
      <c r="G84" s="69">
        <f>'todos os lotes'!H92</f>
        <v>0</v>
      </c>
      <c r="H84" s="42">
        <v>1.04E-2</v>
      </c>
      <c r="I84" s="75">
        <f t="shared" si="14"/>
        <v>0</v>
      </c>
      <c r="J84" s="52"/>
      <c r="K84" s="52"/>
      <c r="L84" s="4"/>
      <c r="M84" s="60">
        <v>1.44E-2</v>
      </c>
      <c r="N84" s="75">
        <f t="shared" si="15"/>
        <v>0</v>
      </c>
    </row>
    <row r="85" spans="2:14" ht="15.75" thickBot="1" x14ac:dyDescent="0.3">
      <c r="B85" s="80"/>
      <c r="C85" s="19">
        <v>4</v>
      </c>
      <c r="D85" s="15" t="s">
        <v>71</v>
      </c>
      <c r="E85" s="16" t="s">
        <v>13</v>
      </c>
      <c r="F85" s="14">
        <f>'todos os lotes'!G93</f>
        <v>1</v>
      </c>
      <c r="G85" s="69">
        <f>'todos os lotes'!H93</f>
        <v>0</v>
      </c>
      <c r="H85" s="42">
        <v>4.1500000000000002E-2</v>
      </c>
      <c r="I85" s="75">
        <f t="shared" si="14"/>
        <v>0</v>
      </c>
      <c r="J85" s="52"/>
      <c r="K85" s="52"/>
      <c r="L85" s="4"/>
      <c r="M85" s="60">
        <v>5.7700000000000001E-2</v>
      </c>
      <c r="N85" s="75">
        <f t="shared" si="15"/>
        <v>0</v>
      </c>
    </row>
    <row r="86" spans="2:14" ht="15.75" thickBot="1" x14ac:dyDescent="0.3">
      <c r="B86" s="80"/>
      <c r="C86" s="19">
        <v>5</v>
      </c>
      <c r="D86" s="15" t="s">
        <v>72</v>
      </c>
      <c r="E86" s="16" t="s">
        <v>13</v>
      </c>
      <c r="F86" s="14">
        <f>'todos os lotes'!G94</f>
        <v>1</v>
      </c>
      <c r="G86" s="69">
        <f>'todos os lotes'!H94</f>
        <v>0</v>
      </c>
      <c r="H86" s="42">
        <v>9.3399999999999997E-2</v>
      </c>
      <c r="I86" s="75">
        <f t="shared" si="14"/>
        <v>0</v>
      </c>
      <c r="J86" s="52"/>
      <c r="K86" s="52"/>
      <c r="L86" s="4"/>
      <c r="M86" s="60">
        <v>0.1298</v>
      </c>
      <c r="N86" s="75">
        <f t="shared" si="15"/>
        <v>0</v>
      </c>
    </row>
    <row r="87" spans="2:14" ht="15.75" thickBot="1" x14ac:dyDescent="0.3">
      <c r="B87" s="80"/>
      <c r="C87" s="19">
        <v>6</v>
      </c>
      <c r="D87" s="15" t="s">
        <v>73</v>
      </c>
      <c r="E87" s="16" t="s">
        <v>13</v>
      </c>
      <c r="F87" s="14">
        <f>'todos os lotes'!G95</f>
        <v>1</v>
      </c>
      <c r="G87" s="69">
        <f>'todos os lotes'!H95</f>
        <v>0</v>
      </c>
      <c r="H87" s="42">
        <v>9.3399999999999997E-2</v>
      </c>
      <c r="I87" s="75">
        <f t="shared" si="14"/>
        <v>0</v>
      </c>
      <c r="J87" s="52"/>
      <c r="K87" s="52"/>
      <c r="L87" s="4"/>
      <c r="M87" s="60">
        <v>0.1298</v>
      </c>
      <c r="N87" s="75">
        <f t="shared" si="15"/>
        <v>0</v>
      </c>
    </row>
    <row r="88" spans="2:14" ht="15.75" thickBot="1" x14ac:dyDescent="0.3">
      <c r="B88" s="80"/>
      <c r="C88" s="19">
        <v>7</v>
      </c>
      <c r="D88" s="15" t="s">
        <v>74</v>
      </c>
      <c r="E88" s="16" t="s">
        <v>13</v>
      </c>
      <c r="F88" s="14">
        <f>'todos os lotes'!G96</f>
        <v>1</v>
      </c>
      <c r="G88" s="69">
        <f>'todos os lotes'!H96</f>
        <v>0</v>
      </c>
      <c r="H88" s="42">
        <v>9.3399999999999997E-2</v>
      </c>
      <c r="I88" s="75">
        <f t="shared" si="14"/>
        <v>0</v>
      </c>
      <c r="J88" s="52"/>
      <c r="K88" s="52"/>
      <c r="L88" s="4"/>
      <c r="M88" s="60">
        <v>0.1298</v>
      </c>
      <c r="N88" s="75">
        <f t="shared" si="15"/>
        <v>0</v>
      </c>
    </row>
    <row r="89" spans="2:14" ht="21.75" thickBot="1" x14ac:dyDescent="0.3">
      <c r="B89" s="80"/>
      <c r="C89" s="19">
        <v>8</v>
      </c>
      <c r="D89" s="15" t="s">
        <v>75</v>
      </c>
      <c r="E89" s="16" t="s">
        <v>13</v>
      </c>
      <c r="F89" s="14">
        <f>'todos os lotes'!G97</f>
        <v>1</v>
      </c>
      <c r="G89" s="69">
        <f>'todos os lotes'!H97</f>
        <v>0</v>
      </c>
      <c r="H89" s="42">
        <v>1.04E-2</v>
      </c>
      <c r="I89" s="75">
        <f t="shared" si="14"/>
        <v>0</v>
      </c>
      <c r="J89" s="52"/>
      <c r="K89" s="52"/>
      <c r="L89" s="4"/>
      <c r="M89" s="60">
        <v>1.2500000000000001E-2</v>
      </c>
      <c r="N89" s="75">
        <f t="shared" si="15"/>
        <v>0</v>
      </c>
    </row>
    <row r="90" spans="2:14" ht="21.75" thickBot="1" x14ac:dyDescent="0.3">
      <c r="B90" s="80"/>
      <c r="C90" s="19">
        <v>9</v>
      </c>
      <c r="D90" s="15" t="s">
        <v>76</v>
      </c>
      <c r="E90" s="16" t="s">
        <v>13</v>
      </c>
      <c r="F90" s="14">
        <f>'todos os lotes'!G98</f>
        <v>1</v>
      </c>
      <c r="G90" s="69">
        <f>'todos os lotes'!H98</f>
        <v>0</v>
      </c>
      <c r="H90" s="42">
        <v>9.3399999999999997E-2</v>
      </c>
      <c r="I90" s="75">
        <f t="shared" si="14"/>
        <v>0</v>
      </c>
      <c r="J90" s="52"/>
      <c r="K90" s="52"/>
      <c r="L90" s="4"/>
      <c r="M90" s="60">
        <v>0.1123</v>
      </c>
      <c r="N90" s="75">
        <f t="shared" si="15"/>
        <v>0</v>
      </c>
    </row>
    <row r="91" spans="2:14" ht="21.75" thickBot="1" x14ac:dyDescent="0.3">
      <c r="B91" s="80"/>
      <c r="C91" s="19">
        <v>10</v>
      </c>
      <c r="D91" s="15" t="s">
        <v>77</v>
      </c>
      <c r="E91" s="16" t="s">
        <v>13</v>
      </c>
      <c r="F91" s="14">
        <f>'todos os lotes'!G99</f>
        <v>1</v>
      </c>
      <c r="G91" s="69">
        <f>'todos os lotes'!H99</f>
        <v>0</v>
      </c>
      <c r="H91" s="42">
        <v>1.04E-2</v>
      </c>
      <c r="I91" s="75">
        <f t="shared" si="14"/>
        <v>0</v>
      </c>
      <c r="J91" s="52"/>
      <c r="K91" s="52"/>
      <c r="L91" s="4"/>
      <c r="M91" s="60">
        <v>1.2500000000000001E-2</v>
      </c>
      <c r="N91" s="75">
        <f t="shared" si="15"/>
        <v>0</v>
      </c>
    </row>
    <row r="92" spans="2:14" ht="21.75" thickBot="1" x14ac:dyDescent="0.3">
      <c r="B92" s="80"/>
      <c r="C92" s="19">
        <v>11</v>
      </c>
      <c r="D92" s="15" t="s">
        <v>78</v>
      </c>
      <c r="E92" s="16" t="s">
        <v>13</v>
      </c>
      <c r="F92" s="14">
        <f>'todos os lotes'!G100</f>
        <v>1</v>
      </c>
      <c r="G92" s="69">
        <f>'todos os lotes'!H100</f>
        <v>0</v>
      </c>
      <c r="H92" s="42">
        <v>9.3399999999999997E-2</v>
      </c>
      <c r="I92" s="75">
        <f t="shared" si="14"/>
        <v>0</v>
      </c>
      <c r="J92" s="52"/>
      <c r="K92" s="52"/>
      <c r="L92" s="4"/>
      <c r="M92" s="60">
        <v>0.1123</v>
      </c>
      <c r="N92" s="75">
        <f t="shared" si="15"/>
        <v>0</v>
      </c>
    </row>
    <row r="93" spans="2:14" ht="21.75" thickBot="1" x14ac:dyDescent="0.3">
      <c r="B93" s="81"/>
      <c r="C93" s="19">
        <v>12</v>
      </c>
      <c r="D93" s="15" t="s">
        <v>79</v>
      </c>
      <c r="E93" s="16" t="s">
        <v>13</v>
      </c>
      <c r="F93" s="14">
        <f>'todos os lotes'!G101</f>
        <v>1</v>
      </c>
      <c r="G93" s="69">
        <f>'todos os lotes'!H101</f>
        <v>0</v>
      </c>
      <c r="H93" s="42">
        <v>9.3200000000000005E-2</v>
      </c>
      <c r="I93" s="75">
        <f t="shared" si="14"/>
        <v>0</v>
      </c>
      <c r="J93" s="52"/>
      <c r="K93" s="52"/>
      <c r="L93" s="4"/>
      <c r="M93" s="60">
        <v>0.112</v>
      </c>
      <c r="N93" s="75">
        <f t="shared" si="15"/>
        <v>0</v>
      </c>
    </row>
    <row r="94" spans="2:14" ht="15.75" thickBot="1" x14ac:dyDescent="0.3">
      <c r="H94" s="46" t="s">
        <v>80</v>
      </c>
      <c r="I94" s="47">
        <f>SUM(I82:I93)</f>
        <v>0</v>
      </c>
      <c r="J94" s="52"/>
      <c r="K94" s="52"/>
      <c r="L94" s="4"/>
      <c r="M94" s="46" t="s">
        <v>80</v>
      </c>
      <c r="N94" s="47">
        <f>SUM(N82:N93)</f>
        <v>0</v>
      </c>
    </row>
    <row r="95" spans="2:14" ht="15.75" thickBot="1" x14ac:dyDescent="0.3"/>
    <row r="96" spans="2:14" ht="15.75" thickBot="1" x14ac:dyDescent="0.3">
      <c r="H96" s="46" t="s">
        <v>44</v>
      </c>
      <c r="I96" s="64">
        <f>SUM(I16,I24,I32,I40,I48,I56,I79,I94)</f>
        <v>0</v>
      </c>
      <c r="J96" s="4"/>
      <c r="K96" s="4"/>
      <c r="L96" s="4"/>
      <c r="M96" s="46" t="s">
        <v>44</v>
      </c>
      <c r="N96" s="64">
        <f>SUM(N16,N24,N32,N40,N48,N56,N79,N94)</f>
        <v>0</v>
      </c>
    </row>
  </sheetData>
  <mergeCells count="17">
    <mergeCell ref="B41:D41"/>
    <mergeCell ref="B43:B47"/>
    <mergeCell ref="B33:D33"/>
    <mergeCell ref="B9:D9"/>
    <mergeCell ref="B11:B15"/>
    <mergeCell ref="B35:B39"/>
    <mergeCell ref="F4:I5"/>
    <mergeCell ref="B25:D25"/>
    <mergeCell ref="B27:B31"/>
    <mergeCell ref="B17:D17"/>
    <mergeCell ref="B19:B23"/>
    <mergeCell ref="B49:D49"/>
    <mergeCell ref="B51:B55"/>
    <mergeCell ref="B57:D57"/>
    <mergeCell ref="B59:B78"/>
    <mergeCell ref="B82:B93"/>
    <mergeCell ref="B80:D80"/>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workbookViewId="0">
      <selection activeCell="B1" sqref="B1"/>
    </sheetView>
  </sheetViews>
  <sheetFormatPr defaultRowHeight="15" x14ac:dyDescent="0.25"/>
  <cols>
    <col min="1" max="1" width="9.140625" style="6"/>
    <col min="2" max="2" width="17.85546875" style="27" customWidth="1"/>
    <col min="3" max="3" width="7" style="5" customWidth="1"/>
    <col min="4" max="4" width="36.28515625" style="27" customWidth="1"/>
    <col min="5" max="5" width="12.5703125" style="27" customWidth="1"/>
    <col min="6" max="6" width="10.42578125" style="5" customWidth="1"/>
    <col min="7" max="7" width="15.7109375" style="28" customWidth="1"/>
    <col min="8" max="8" width="12.42578125" style="29" customWidth="1"/>
    <col min="9" max="9" width="12.7109375" style="29" bestFit="1" customWidth="1"/>
    <col min="10" max="10" width="3.5703125" style="6" customWidth="1"/>
    <col min="11" max="11" width="13.42578125" style="6" customWidth="1"/>
    <col min="12" max="12" width="5.85546875" style="6" customWidth="1"/>
    <col min="13" max="13" width="12.42578125" style="6" bestFit="1" customWidth="1"/>
    <col min="14" max="14" width="12.7109375" style="6" bestFit="1" customWidth="1"/>
    <col min="15" max="16384" width="9.140625" style="6"/>
  </cols>
  <sheetData>
    <row r="1" spans="2:14" x14ac:dyDescent="0.25">
      <c r="B1" s="33" t="s">
        <v>50</v>
      </c>
    </row>
    <row r="2" spans="2:14" x14ac:dyDescent="0.25">
      <c r="B2" s="32"/>
    </row>
    <row r="3" spans="2:14" x14ac:dyDescent="0.25">
      <c r="B3" s="32" t="s">
        <v>49</v>
      </c>
    </row>
    <row r="4" spans="2:14" ht="15.75" thickBot="1" x14ac:dyDescent="0.3">
      <c r="B4" s="35" t="s">
        <v>84</v>
      </c>
    </row>
    <row r="5" spans="2:14" x14ac:dyDescent="0.25">
      <c r="B5" s="36" t="s">
        <v>31</v>
      </c>
      <c r="F5" s="96" t="s">
        <v>55</v>
      </c>
      <c r="G5" s="97"/>
      <c r="H5" s="97"/>
      <c r="I5" s="98"/>
    </row>
    <row r="6" spans="2:14" ht="15.75" thickBot="1" x14ac:dyDescent="0.3">
      <c r="B6" s="37" t="s">
        <v>32</v>
      </c>
      <c r="F6" s="99"/>
      <c r="G6" s="100"/>
      <c r="H6" s="100"/>
      <c r="I6" s="101"/>
    </row>
    <row r="7" spans="2:14" x14ac:dyDescent="0.25">
      <c r="B7" s="37" t="s">
        <v>33</v>
      </c>
    </row>
    <row r="8" spans="2:14" x14ac:dyDescent="0.25">
      <c r="B8" s="37"/>
    </row>
    <row r="9" spans="2:14" ht="15.75" thickBot="1" x14ac:dyDescent="0.3">
      <c r="B9" s="82" t="s">
        <v>60</v>
      </c>
      <c r="C9" s="82"/>
      <c r="D9" s="82"/>
      <c r="E9" s="1"/>
      <c r="F9" s="2"/>
      <c r="G9" s="3"/>
      <c r="H9" s="40"/>
      <c r="I9" s="45"/>
      <c r="J9" s="53"/>
      <c r="K9" s="53"/>
      <c r="L9" s="4"/>
      <c r="M9" s="40"/>
      <c r="N9" s="45"/>
    </row>
    <row r="10" spans="2:14" ht="42.95" customHeight="1" thickBot="1" x14ac:dyDescent="0.3">
      <c r="B10" s="7" t="s">
        <v>0</v>
      </c>
      <c r="C10" s="8" t="s">
        <v>1</v>
      </c>
      <c r="D10" s="9" t="s">
        <v>2</v>
      </c>
      <c r="E10" s="10" t="s">
        <v>3</v>
      </c>
      <c r="F10" s="11" t="s">
        <v>4</v>
      </c>
      <c r="G10" s="12" t="s">
        <v>5</v>
      </c>
      <c r="H10" s="41" t="s">
        <v>36</v>
      </c>
      <c r="I10" s="13" t="s">
        <v>34</v>
      </c>
      <c r="J10" s="54"/>
      <c r="K10" s="54"/>
      <c r="L10" s="4"/>
      <c r="M10" s="63" t="s">
        <v>6</v>
      </c>
      <c r="N10" s="13" t="s">
        <v>34</v>
      </c>
    </row>
    <row r="11" spans="2:14" ht="15.75" thickBot="1" x14ac:dyDescent="0.3">
      <c r="B11" s="79" t="s">
        <v>7</v>
      </c>
      <c r="C11" s="14">
        <v>1</v>
      </c>
      <c r="D11" s="15" t="s">
        <v>8</v>
      </c>
      <c r="E11" s="16" t="s">
        <v>9</v>
      </c>
      <c r="F11" s="31">
        <f>'todos os lotes'!G50</f>
        <v>12</v>
      </c>
      <c r="G11" s="69">
        <f>'todos os lotes'!H50</f>
        <v>0</v>
      </c>
      <c r="H11" s="38">
        <v>365</v>
      </c>
      <c r="I11" s="17">
        <f>F11*G11*H11</f>
        <v>0</v>
      </c>
      <c r="J11" s="51"/>
      <c r="K11" s="51"/>
      <c r="L11" s="4"/>
      <c r="M11" s="50">
        <v>681</v>
      </c>
      <c r="N11" s="17">
        <f>F11*G11*M11</f>
        <v>0</v>
      </c>
    </row>
    <row r="12" spans="2:14" ht="15.75" thickBot="1" x14ac:dyDescent="0.3">
      <c r="B12" s="80"/>
      <c r="C12" s="14">
        <v>2</v>
      </c>
      <c r="D12" s="15" t="s">
        <v>10</v>
      </c>
      <c r="E12" s="16" t="s">
        <v>9</v>
      </c>
      <c r="F12" s="31">
        <f>'todos os lotes'!G51</f>
        <v>12</v>
      </c>
      <c r="G12" s="69">
        <f>'todos os lotes'!H51</f>
        <v>0</v>
      </c>
      <c r="H12" s="38">
        <v>0</v>
      </c>
      <c r="I12" s="17">
        <f t="shared" ref="I12:I15" si="0">F12*G12*H12</f>
        <v>0</v>
      </c>
      <c r="J12" s="51"/>
      <c r="K12" s="51"/>
      <c r="L12" s="4"/>
      <c r="M12" s="50">
        <v>0</v>
      </c>
      <c r="N12" s="17">
        <f t="shared" ref="N12:N15" si="1">F12*G12*M12</f>
        <v>0</v>
      </c>
    </row>
    <row r="13" spans="2:14" ht="21.75" thickBot="1" x14ac:dyDescent="0.3">
      <c r="B13" s="80"/>
      <c r="C13" s="14">
        <v>3</v>
      </c>
      <c r="D13" s="15" t="s">
        <v>11</v>
      </c>
      <c r="E13" s="16" t="s">
        <v>9</v>
      </c>
      <c r="F13" s="31">
        <f>'todos os lotes'!G52</f>
        <v>1</v>
      </c>
      <c r="G13" s="69">
        <f>'todos os lotes'!H52</f>
        <v>0</v>
      </c>
      <c r="H13" s="38">
        <v>0</v>
      </c>
      <c r="I13" s="17">
        <f t="shared" si="0"/>
        <v>0</v>
      </c>
      <c r="J13" s="51"/>
      <c r="K13" s="51"/>
      <c r="L13" s="4"/>
      <c r="M13" s="50">
        <v>0</v>
      </c>
      <c r="N13" s="17">
        <f t="shared" si="1"/>
        <v>0</v>
      </c>
    </row>
    <row r="14" spans="2:14" ht="15.75" thickBot="1" x14ac:dyDescent="0.3">
      <c r="B14" s="80"/>
      <c r="C14" s="19">
        <v>4</v>
      </c>
      <c r="D14" s="15" t="s">
        <v>12</v>
      </c>
      <c r="E14" s="16" t="s">
        <v>13</v>
      </c>
      <c r="F14" s="69">
        <f>'todos os lotes'!G53</f>
        <v>109854</v>
      </c>
      <c r="G14" s="69">
        <f>'todos os lotes'!H53</f>
        <v>0</v>
      </c>
      <c r="H14" s="38">
        <v>0.06</v>
      </c>
      <c r="I14" s="17">
        <f t="shared" si="0"/>
        <v>0</v>
      </c>
      <c r="J14" s="51"/>
      <c r="K14" s="51"/>
      <c r="L14" s="4"/>
      <c r="M14" s="50">
        <v>0.06</v>
      </c>
      <c r="N14" s="17">
        <f t="shared" si="1"/>
        <v>0</v>
      </c>
    </row>
    <row r="15" spans="2:14" ht="15.75" thickBot="1" x14ac:dyDescent="0.3">
      <c r="B15" s="86"/>
      <c r="C15" s="19">
        <v>5</v>
      </c>
      <c r="D15" s="15" t="s">
        <v>14</v>
      </c>
      <c r="E15" s="16" t="s">
        <v>13</v>
      </c>
      <c r="F15" s="69">
        <f>'todos os lotes'!G54</f>
        <v>27463</v>
      </c>
      <c r="G15" s="69">
        <f>'todos os lotes'!H54</f>
        <v>0</v>
      </c>
      <c r="H15" s="38">
        <v>0.20760000000000001</v>
      </c>
      <c r="I15" s="17">
        <f t="shared" si="0"/>
        <v>0</v>
      </c>
      <c r="J15" s="51"/>
      <c r="K15" s="51"/>
      <c r="L15" s="4"/>
      <c r="M15" s="50">
        <v>0.33779999999999999</v>
      </c>
      <c r="N15" s="17">
        <f t="shared" si="1"/>
        <v>0</v>
      </c>
    </row>
    <row r="16" spans="2:14" ht="15.75" thickBot="1" x14ac:dyDescent="0.3">
      <c r="B16" s="23"/>
      <c r="C16" s="2"/>
      <c r="D16" s="20"/>
      <c r="E16" s="20"/>
      <c r="F16" s="21"/>
      <c r="G16" s="22"/>
      <c r="H16" s="46" t="s">
        <v>42</v>
      </c>
      <c r="I16" s="43">
        <f>SUM(I11:I15)</f>
        <v>0</v>
      </c>
      <c r="J16" s="55"/>
      <c r="K16" s="55"/>
      <c r="L16" s="4"/>
      <c r="M16" s="46" t="s">
        <v>42</v>
      </c>
      <c r="N16" s="43">
        <f>SUM(N11:N15)</f>
        <v>0</v>
      </c>
    </row>
    <row r="17" spans="8:14" ht="15.75" thickBot="1" x14ac:dyDescent="0.3"/>
    <row r="18" spans="8:14" ht="15.75" thickBot="1" x14ac:dyDescent="0.3">
      <c r="H18" s="46" t="s">
        <v>45</v>
      </c>
      <c r="I18" s="64">
        <f>I16</f>
        <v>0</v>
      </c>
      <c r="M18" s="46" t="s">
        <v>45</v>
      </c>
      <c r="N18" s="64">
        <f>N16</f>
        <v>0</v>
      </c>
    </row>
  </sheetData>
  <mergeCells count="3">
    <mergeCell ref="B9:D9"/>
    <mergeCell ref="B11:B15"/>
    <mergeCell ref="F5:I6"/>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todos os lotes</vt:lpstr>
      <vt:lpstr>Contrato Embratel</vt:lpstr>
      <vt:lpstr>Contrato CTBC</vt:lpstr>
    </vt:vector>
  </TitlesOfParts>
  <Company>CAMG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m1169178</dc:creator>
  <cp:lastModifiedBy>Thiago Santos de Miranda Nunes (SEPLAG)</cp:lastModifiedBy>
  <dcterms:created xsi:type="dcterms:W3CDTF">2012-12-05T19:07:35Z</dcterms:created>
  <dcterms:modified xsi:type="dcterms:W3CDTF">2018-05-15T12:58:20Z</dcterms:modified>
</cp:coreProperties>
</file>